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56" windowWidth="19440" windowHeight="11865" activeTab="0"/>
  </bookViews>
  <sheets>
    <sheet name="Продукты ABBYY" sheetId="1" r:id="rId1"/>
  </sheets>
  <definedNames>
    <definedName name="_xlnm._FilterDatabase" localSheetId="0" hidden="1">'Продукты ABBYY'!$A$2:$E$2</definedName>
    <definedName name="_xlnm.Print_Area" localSheetId="0">'Продукты ABBYY'!$A$1:$E$212</definedName>
  </definedNames>
  <calcPr fullCalcOnLoad="1"/>
</workbook>
</file>

<file path=xl/sharedStrings.xml><?xml version="1.0" encoding="utf-8"?>
<sst xmlns="http://schemas.openxmlformats.org/spreadsheetml/2006/main" count="374" uniqueCount="330">
  <si>
    <t>Артикулы</t>
  </si>
  <si>
    <t>Название продукта</t>
  </si>
  <si>
    <t>Per Seat</t>
  </si>
  <si>
    <t>Concurrent</t>
  </si>
  <si>
    <t>Вид лицензий</t>
  </si>
  <si>
    <t>Специальные предложения для образовательных учреждений</t>
  </si>
  <si>
    <t>Системы потокового ввода документов и форм</t>
  </si>
  <si>
    <t xml:space="preserve">Система распознавания текстов ABBYY FineReader </t>
  </si>
  <si>
    <t>End User Price (тенге)</t>
  </si>
  <si>
    <t>Reseller Price, (тенге)</t>
  </si>
  <si>
    <t>Large Reseller Price, (тенге)</t>
  </si>
  <si>
    <t>Рекомендованные цены</t>
  </si>
  <si>
    <t>Средство разработки ABBYY FineReader Engine 10</t>
  </si>
  <si>
    <t>ABBYY FineReader Engine 10 Developer License*</t>
  </si>
  <si>
    <t>ABBYY FineReader Engine 10 Runtime License*</t>
  </si>
  <si>
    <t xml:space="preserve">AL14-5N1I00-102 </t>
  </si>
  <si>
    <t>AL14-6N1I00-102</t>
  </si>
  <si>
    <t>AL14-7N1I00-102</t>
  </si>
  <si>
    <t>ABCR-22NE1U-102</t>
  </si>
  <si>
    <t>Электронные словари ABBYY Lingvo</t>
  </si>
  <si>
    <t>Узнайте на www.ABBYY.ru об отличиях различных версий продуктов компании ABBYY.</t>
  </si>
  <si>
    <t>ABBYY Business Card Reader 2.0 для Windows - программа для распознавания и управления визитками</t>
  </si>
  <si>
    <t>AT40-1S1B01-102</t>
  </si>
  <si>
    <t>AT40-1S2B01-102</t>
  </si>
  <si>
    <t>ABBYY PDF Transformer+. Пакеты лицензий Per Seat</t>
  </si>
  <si>
    <t>AT40-1P1P03-102</t>
  </si>
  <si>
    <t>AT40-1P1P05-102</t>
  </si>
  <si>
    <t>AT40-1P1V20-102</t>
  </si>
  <si>
    <t>AT40-1P1V50-102</t>
  </si>
  <si>
    <t>AT40-1P1V00-102</t>
  </si>
  <si>
    <t>AT40-1P1V01-102</t>
  </si>
  <si>
    <t>AT40-1P2V10-102</t>
  </si>
  <si>
    <t>AT40-1P2V20-102</t>
  </si>
  <si>
    <t>AT40-1P2V50-102</t>
  </si>
  <si>
    <t>AT40-1P2V00-102</t>
  </si>
  <si>
    <t>AT40-1P2V01-102</t>
  </si>
  <si>
    <t>ABBYY PDF Transformer+. Одна именная лицензия Per Seat (при заказе пакета 21-50 лицензий)</t>
  </si>
  <si>
    <t>ABBYY PDF Transformer+. Одна именная лицензия Per Seat (при заказе пакета 51-100 лицензий)</t>
  </si>
  <si>
    <t>ABBYY PDF Transformer+. Одна именная лицензия Per Seat (при заказе пакета от 101 лицензии)</t>
  </si>
  <si>
    <t>ABBYY PDF Transformer+ Upgrade. Одна именная лицензия Per Seat (при заказе пакета 11-20 лицензий)</t>
  </si>
  <si>
    <t>ABBYY PDF Transformer+ Upgrade. Одна именная лицензия Per Seat (при заказе пакета 21-50 лицензий)</t>
  </si>
  <si>
    <t>ABBYY PDF Transformer+ Upgrade. Одна именная лицензия Per Seat (при заказе пакета 51-100 лицензий)</t>
  </si>
  <si>
    <t>ABBYY PDF Transformer+ Upgrade. Одна именная лицензия Per Seat (при заказе пакета от 101 лицензии)</t>
  </si>
  <si>
    <t>AT40-1S1W01-102</t>
  </si>
  <si>
    <t>AT40-1S2W01-102</t>
  </si>
  <si>
    <t xml:space="preserve">AT40-750K00-102 </t>
  </si>
  <si>
    <t>ABBYY PDF Transformer+. Пакет из 5 неименных лицензий Per Seat</t>
  </si>
  <si>
    <t>ABBYY PDF Transformer+. Пакет из 3 неименных лицензий Per Seat</t>
  </si>
  <si>
    <t>ABBYY FlexiCapture*</t>
  </si>
  <si>
    <t>ABBYY FineReader Банк*</t>
  </si>
  <si>
    <t>ABBYY Recognition Server</t>
  </si>
  <si>
    <t>Все цены в прайс-листе указаны в тенге с учетом НДС. Действительны на территории Казахстана.</t>
  </si>
  <si>
    <t xml:space="preserve">ABBYY Business Card Reader 2.0 для Windows (версия для скачивания) </t>
  </si>
  <si>
    <t>Специальные предложения для образовательных и медицинских учреждений и библиотек.</t>
  </si>
  <si>
    <r>
      <rPr>
        <b/>
        <sz val="8"/>
        <rFont val="Arial"/>
        <family val="2"/>
      </rPr>
      <t>Лицензии типа Per Seat</t>
    </r>
    <r>
      <rPr>
        <sz val="8"/>
        <rFont val="Arial"/>
        <family val="2"/>
      </rPr>
      <t xml:space="preserve"> (или лицензии на рабочее место) можно установить и использовать только на одном рабочем месте.</t>
    </r>
  </si>
  <si>
    <r>
      <rPr>
        <b/>
        <sz val="8"/>
        <rFont val="Arial"/>
        <family val="2"/>
      </rPr>
      <t>Лицензии типа Concurrent</t>
    </r>
    <r>
      <rPr>
        <sz val="8"/>
        <rFont val="Arial"/>
        <family val="2"/>
      </rPr>
      <t xml:space="preserve"> (или лицензии на одновременный доступ) можно установить и использовать на неограниченном количестве компьютеров, при этом одновременно систему можно будет использовать на  количестве рабочих станций, не превышающем числа имеющихся лицензий.</t>
    </r>
  </si>
  <si>
    <t>ABBYY PDF Transformer+. Одна именная лицензия Per Seat (при заказе пакета от 11 до 20 лицензий)</t>
  </si>
  <si>
    <t>ABBYY PDF Transformer+ Upgrade. Одна именная лицензия Per Seat (при заказе пакета от 3 до 10 лицензий)</t>
  </si>
  <si>
    <t xml:space="preserve">* продается только при заключении дополнительного договора </t>
  </si>
  <si>
    <t>AFPM-1S1W01-102</t>
  </si>
  <si>
    <t>AFPM-1S2W01-102</t>
  </si>
  <si>
    <t>AF12-1S1B01-102</t>
  </si>
  <si>
    <t>AF12-1S1W01-102</t>
  </si>
  <si>
    <t>AF12-1S4W01-102</t>
  </si>
  <si>
    <t>AF12-1S2B01-102</t>
  </si>
  <si>
    <t>AF12-1S2W01-102</t>
  </si>
  <si>
    <t xml:space="preserve">Скидка 40% на все продукты линейки ABBYY FineReader (кроме инсталляционного пакета). </t>
  </si>
  <si>
    <t>ABBYY FineReader Pro для Mac (версия для скачивания)</t>
  </si>
  <si>
    <t>Коробочные версии и версии для скачивания</t>
  </si>
  <si>
    <t>Полные версии</t>
  </si>
  <si>
    <t>Заказы с академической скидкой до 5 штук отгружаются в коробочном виде, от 5 штук только в виде именных лицензий.</t>
  </si>
  <si>
    <t>AF12-2S1W01-102</t>
  </si>
  <si>
    <t>AF12-2S2W01-102</t>
  </si>
  <si>
    <t xml:space="preserve">ABBYY FineReader 12 Corporate. Пакет из 3 неименных лицензий Per Seat </t>
  </si>
  <si>
    <t xml:space="preserve">ABBYY FineReader 12 Corporate. Пакет из 5 неименных лицензий Per Seat </t>
  </si>
  <si>
    <t xml:space="preserve">ABBYY FineReader 12 Corporate. Одна именная лицензия Per Seat (при заказе пакета от 11 до 25 лицензий) </t>
  </si>
  <si>
    <t xml:space="preserve">ABBYY FineReader 12 Corporate. Одна именная лицензия Per Seat (при заказе пакета 26-50 лицензий) </t>
  </si>
  <si>
    <t xml:space="preserve">ABBYY FineReader 12 Corporate. Одна именная лицензия Per Seat (при заказе пакета 51-100 лицензий) </t>
  </si>
  <si>
    <t xml:space="preserve">ABBYY FineReader 12 Corporate. Одна именная лицензия Per Seat (при заказе пакета от 101 лицензии) </t>
  </si>
  <si>
    <t xml:space="preserve">ABBYY FineReader 12 Corporate. Одна именная лицензия Concurrent (при заказе пакета от 11 до 25 лицензий) </t>
  </si>
  <si>
    <t xml:space="preserve">ABBYY FineReader 12 Corporate. Одна именная лицензия Concurrent (при заказе пакета 26-50 лицензий) </t>
  </si>
  <si>
    <t xml:space="preserve">ABBYY FineReader 12 Corporate. Одна именная лицензия Concurrent (при заказе пакета 51-100 лицензий) </t>
  </si>
  <si>
    <t xml:space="preserve">ABBYY FineReader 12 Corporate. Одна именная лицензия Concurrent (при заказе пакета от 101 лицензии) </t>
  </si>
  <si>
    <t xml:space="preserve">ABBYY FineReader 12 Corporate Upgrade. Одна именная лицензия Concurrent (при заказе пакета от 3 до 5 лицензий) </t>
  </si>
  <si>
    <t xml:space="preserve">ABBYY FineReader 12 Corporate Upgrade. Одна именная лицензия Concurrent (при заказе пакета 6-10 лицензий) </t>
  </si>
  <si>
    <t xml:space="preserve">ABBYY FineReader 12 Corporate Upgrade. Одна именная лицензия Concurrent (при заказе пакета 11-25 лицензий) </t>
  </si>
  <si>
    <t xml:space="preserve">ABBYY FineReader 12 Corporate Upgrade. Одна именная лицензия Concurrent (при заказе пакета 26-50 лицензий) </t>
  </si>
  <si>
    <t xml:space="preserve">ABBYY FineReader 12 Corporate Upgrade. Одна именная лицензия Concurrent (при заказе пакета 51-100 лицензий) </t>
  </si>
  <si>
    <t>ABBYY FineReader 12 Corporate Upgrade. Одна именная лицензия Concurrent (при заказе пакета  от 101 лицензии)</t>
  </si>
  <si>
    <t>ABBYY FineReader 12 Corporate Upgrade. Одна именная лицензия Per Seat (при заказе пакета 3-5 лицензий)</t>
  </si>
  <si>
    <t xml:space="preserve">ABBYY FineReader 12 Corporate Upgrade. Одна именная лицензия Per Seat (при заказе пакета 6-10 лицензий) </t>
  </si>
  <si>
    <t xml:space="preserve">ABBYY FineReader 12 Corporate Upgrade. Одна именная лицензия Per Seat (при заказе пакета 11-25 лицензий) </t>
  </si>
  <si>
    <t xml:space="preserve">ABBYY FineReader 12 Corporate Upgrade. Одна именная лицензия Per Seat (при заказе пакета 26-50 лицензий) </t>
  </si>
  <si>
    <t xml:space="preserve">ABBYY FineReader 12 Corporate Upgrade. Одна именная лицензия Per Seat (при заказе пакета 51-100 лицензий) </t>
  </si>
  <si>
    <t>ABBYY FineReader 12 Corporate Upgrade. Одна именная лицензия Per Seat (при заказе пакета  от 101 лицензии)</t>
  </si>
  <si>
    <t>* Инсталляционный пакет предназначен для клиентов, которые приобрели пакет лицензий ABBYY FineReader 12 Corporate</t>
  </si>
  <si>
    <t>Обновление* на ABBYY FineReader 12 Corporate</t>
  </si>
  <si>
    <t>* Лицензия Upgrade продается к лицензиям ABBYY FineReader 10/11 Corporate Edition при наличии документов, подтверждающих покупку.</t>
  </si>
  <si>
    <t>ABBYY FineReader 12 Corporate. Инсталляционный пакет*</t>
  </si>
  <si>
    <t xml:space="preserve">Инсталляционный пакет ABBYY FineReader 12 Corporate </t>
  </si>
  <si>
    <t>AF12-2P1P03-102</t>
  </si>
  <si>
    <t>AF12-2P1P05-102</t>
  </si>
  <si>
    <t>AF12-2P1V20-102</t>
  </si>
  <si>
    <t>AF12-2P1V50-102</t>
  </si>
  <si>
    <t>AF12-2P1V00-102</t>
  </si>
  <si>
    <t>AF12-2P1V01-102</t>
  </si>
  <si>
    <t>AF12-2C1V20-102</t>
  </si>
  <si>
    <t>AF12-2C1V50-102</t>
  </si>
  <si>
    <t>AF12-2C1V00-102</t>
  </si>
  <si>
    <t>AF12-2C1V01-102</t>
  </si>
  <si>
    <t>AF12-2P2V05-102</t>
  </si>
  <si>
    <t>AF12-2P2V10-102</t>
  </si>
  <si>
    <t>AF12-2P2V20-102</t>
  </si>
  <si>
    <t>AF12-2P2V50-102</t>
  </si>
  <si>
    <t>AF12-2P2V00-102</t>
  </si>
  <si>
    <t>AF12-2P2V01-102</t>
  </si>
  <si>
    <t>AF12-2C2V05-102</t>
  </si>
  <si>
    <t>AF12-2C2V10-102</t>
  </si>
  <si>
    <t>AF12-2C2V20-102</t>
  </si>
  <si>
    <t>AF12-2C2V50-102</t>
  </si>
  <si>
    <t>AF12-2C2V00-102</t>
  </si>
  <si>
    <t>AF12-2C2V01-102</t>
  </si>
  <si>
    <t>ABBYY FineReader 12 Corporate. Пакеты лицензий Per Seat</t>
  </si>
  <si>
    <t>ABBYY FineReader 12 Corporate. Пакеты лицензий Concurrent</t>
  </si>
  <si>
    <t>ABBYY FineReader 12 Corporate Upgrade. Пакеты лицензий Per Seat</t>
  </si>
  <si>
    <t>ABBYY FineReader 12 Corporate Upgrade. Пакеты лицензий Concurrent</t>
  </si>
  <si>
    <t>AF12-750K00-102</t>
  </si>
  <si>
    <t>Для предоставления академической скидки требуется официальное письмо на бланке организации  с гербовой печатью за подписью руководителя. Заказы с академической скидкой до 5 штук отгружаются в коробочном виде, от 5 штук только в виде именных лицензий.</t>
  </si>
  <si>
    <t>Обновления</t>
  </si>
  <si>
    <t>AF12-1S3B01-102</t>
  </si>
  <si>
    <t>AF12-1S3W01-102</t>
  </si>
  <si>
    <t>*** Лицензия Upgrade продается к лицензиям ABBYY FineReader 10/11 Professional/Corporate Edition при наличии документов, подтверждающих покупку.</t>
  </si>
  <si>
    <t>***** Лицензия Upgrade продается к лицензиям ABBYY FineReader Express Edition для Mac при наличии документов, подтверждающих покупку.</t>
  </si>
  <si>
    <t>ABBYY FineReader Pro для Mac Upgrade***** (версия для скачивания)</t>
  </si>
  <si>
    <t>* Лицензия Upgrade продается к лицензиям ABBYY PDF Transformer 2.0/3.0 при наличии документов, подтверждающих покупку.</t>
  </si>
  <si>
    <t>Обновления*</t>
  </si>
  <si>
    <t>ABBYY PDF Transformer+ Upgrade. Пакеты лицензий Per Seat</t>
  </si>
  <si>
    <t xml:space="preserve">Скидка 40% на все продукты линейки ABBYY PDF Transformer+ (кроме инсталляционного пакета). </t>
  </si>
  <si>
    <t>ABBYY PDF Transformer+. Инсталляционный пакет*</t>
  </si>
  <si>
    <t>* Инсталляционный пакет предназначен для клиентов, которые приобрели пакет лицензий ABBYY PDF Transformer+</t>
  </si>
  <si>
    <t>по запросу</t>
  </si>
  <si>
    <t>ABBYY PDF Transformer+ Upgrade (коробка)</t>
  </si>
  <si>
    <t>ABBYY PDF Transformer+ Upgrade (версия для скачивания)</t>
  </si>
  <si>
    <t>* Лицензия Upgrade продается к лицензиям ABBYY FineReader 9.0/10 Professional Edition при наличии документов, подтверждающих покупку.</t>
  </si>
  <si>
    <t>Инсталляционный пакет ABBYY PDF Transformer+</t>
  </si>
  <si>
    <t>Дополнительные лицензии для ABBYY FineReader 12*</t>
  </si>
  <si>
    <t>Дополнительные лицензии для ABBYY PDF Transformer+*</t>
  </si>
  <si>
    <t>* Пакеты лицензий с фиксированным количеством (3,5) являются неименными. Пакеты лицензий с нефиксированным количеством, разбитые на ценовые диапазоны, являются именными и требуют заполнения анкеты о конечном пользователе.</t>
  </si>
  <si>
    <t>* Пакеты лицензий с фиксированным количеством (5,10) являются неименными. Пакеты лицензий с нефиксированным количеством, разбитые на ценовые диапазоны, являются именными и требуют заполнения анкеты о конечном пользователе.</t>
  </si>
  <si>
    <t>ABBYY PDF Transformer+ - программа для работы с PDF-документами</t>
  </si>
  <si>
    <t>AL16-07SBU001-0100</t>
  </si>
  <si>
    <t>AL16-05SBU001-0100</t>
  </si>
  <si>
    <t>AL16-08SBU001-0100</t>
  </si>
  <si>
    <t>AL16-07SWU001-0100</t>
  </si>
  <si>
    <t>AL16-08SWU001-0100</t>
  </si>
  <si>
    <t>AL16-06SWU001-0100</t>
  </si>
  <si>
    <t>AL16-08UWU001-0100</t>
  </si>
  <si>
    <t>AL16-06UVU001-0100</t>
  </si>
  <si>
    <t>Обновление* на ABBYY Lingvo х6 (версия для скачивания)</t>
  </si>
  <si>
    <t>* Продается пользователям словаря ABBYY Lingvo x5 3 языка для Казахстана, ABBYY Lingvo х5 20 языков для Казахстана и ABBYY Lingvo x3 Казахская версия Три языка.</t>
  </si>
  <si>
    <t>AL16-06UWU001-0100</t>
  </si>
  <si>
    <t>Дополнительные лицензии для ABBYY Lingvo x6*</t>
  </si>
  <si>
    <t>ABBYY Lingvo x6. Инсталляционный пакет*</t>
  </si>
  <si>
    <t xml:space="preserve">AL16-08SKU001-0100       </t>
  </si>
  <si>
    <t xml:space="preserve">AL16-06SKU001-0100     </t>
  </si>
  <si>
    <t xml:space="preserve">ABBYY Lingvo х6 Казахская версия 3 языка Профессиональная версия. Пакет из 5 неименных лицензий Per Seat </t>
  </si>
  <si>
    <t xml:space="preserve">ABBYY Lingvo х6 Казахская версия 3 языка Профессиональная версия. Пакет из 10 неименных лицензий Per Seat </t>
  </si>
  <si>
    <t>ABBYY Lingvo х6 Казахская версия 3 языка Профессиональная версия. Одна именная лицензия Per Seat (при заказе пакета от 21 до 50 лицензий)</t>
  </si>
  <si>
    <t>ABBYY Lingvo х6 Казахская версия 3 языка Профессиональная версия. Одна именная лицензия Per Seat (при заказе пакета 51-100 лицензий)</t>
  </si>
  <si>
    <t>ABBYY Lingvo х6 Казахская версия 3 языка Профессиональная версия. Одна именная лицензия Per Seat (при заказе пакета 101-200 лицензий)</t>
  </si>
  <si>
    <t>ABBYY Lingvo х6 Казахская версия 3 языка Профессиональная версия. Одна именная лицензия Per Seat (при заказе пакета 201-500 лицензий)</t>
  </si>
  <si>
    <t>ABBYY Lingvo х6 Казахская версия 3 языка Профессиональная версия. Одна именная лицензия Per Seat (при заказе пакета 501-1000 лицензий)</t>
  </si>
  <si>
    <t>ABBYY Lingvo х6 Казахская версия 3 языка Профессиональная версия. Одна именная лицензия Per Seat (при заказе пакета от 1001 лицензии)</t>
  </si>
  <si>
    <t>AL16-08PWU009-0100</t>
  </si>
  <si>
    <t>AL16-08PWU010-0100</t>
  </si>
  <si>
    <t>AL16-08PWU003-0100</t>
  </si>
  <si>
    <t>AL16-08PWU004-0100</t>
  </si>
  <si>
    <t>AL16-08PWU005-0100</t>
  </si>
  <si>
    <t>AL16-08PWU006-0100</t>
  </si>
  <si>
    <t>AL16-08PWU007-0100</t>
  </si>
  <si>
    <t>AL16-08PWU008-0100</t>
  </si>
  <si>
    <t>ABBYY Lingvo х6 Казахская версия 3 языка Профессиональная версия Пакеты лицензий Concurrent</t>
  </si>
  <si>
    <t>ABBYY Lingvo х6 Казахская версия 3 языка Профессиональная версия. Одна именная лицензия Concurrent (при заказе пакета от 21 до 50 лицензий)</t>
  </si>
  <si>
    <t>ABBYY Lingvo х6 Казахская версия 3 языка Профессиональная версия. Одна именная лицензия Concurrent (при заказе пакета 51-100 лицензий)</t>
  </si>
  <si>
    <t>ABBYY Lingvo х6 Казахская версия 3 языка Профессиональная версия. Одна именная лицензия Concurrent (при заказе пакета 101-200 лицензий)</t>
  </si>
  <si>
    <t>ABBYY Lingvo х6 Казахская версия 3 языка Профессиональная версия. Одна именная лицензия Concurrent (при заказе пакета 501-1000 лицензий)</t>
  </si>
  <si>
    <t>ABBYY Lingvo х6 Казахская версия 3 языка Профессиональная версия. Одна именная лицензия Concurrent (при заказе пакета от 1001 лицензии)</t>
  </si>
  <si>
    <t>ABBYY Lingvo х6 Казахская версия 3 языка Профессиональная версия. Одна именная лицензия Concurrent (при заказе пакета 201-500 лицензий)</t>
  </si>
  <si>
    <t>AL16-08CWU003-0100</t>
  </si>
  <si>
    <t>AL16-08CWU004-0100</t>
  </si>
  <si>
    <t>AL16-08CWU005-0100</t>
  </si>
  <si>
    <t>AL16-08CWU006-0100</t>
  </si>
  <si>
    <t>AL16-08CWU007-0100</t>
  </si>
  <si>
    <t>AL16-08CWU008-0100</t>
  </si>
  <si>
    <t xml:space="preserve">ABBYY Lingvo х6 Многоязычная Профессиональная версия. Пакет из 5 неименных лицензий Per Seat </t>
  </si>
  <si>
    <t xml:space="preserve">ABBYY Lingvo х6 Многоязычная Профессиональная версия. Пакет из 10 неименных лицензий Per Seat </t>
  </si>
  <si>
    <t>ABBYY Lingvo х6 Многоязычная Профессиональная версия. Одна именная лицензия Per Seat (при заказе пакета от 21 до 50 лицензий)</t>
  </si>
  <si>
    <t>ABBYY Lingvo х6 Многоязычная Профессиональная версия. Одна именная лицензия Per Seat (при заказе пакета 51-100 лицензий)</t>
  </si>
  <si>
    <t>ABBYY Lingvo х6 Многоязычная Профессиональная версия. Одна именная лицензия Per Seat (при заказе пакета 101-200 лицензий)</t>
  </si>
  <si>
    <t>ABBYY Lingvo х6 Многоязычная Профессиональная версия. Одна именная лицензия Per Seat (при заказе пакета от 1001 лицензии)</t>
  </si>
  <si>
    <t>ABBYY Lingvo х6 Многоязычная Профессиональная версия. Одна именная лицензия Per Seat (при заказе пакета 501-1000 лицензий)</t>
  </si>
  <si>
    <t>ABBYY Lingvo х6 Многоязычная Профессиональная версия. Одна именная лицензия Per Seat (при заказе пакета 201-500 лицензий)</t>
  </si>
  <si>
    <t>AL16-06PWU009-0100</t>
  </si>
  <si>
    <t>AL16-06PWU010-0100</t>
  </si>
  <si>
    <t>AL16-06PWU003-0100</t>
  </si>
  <si>
    <t>AL16-06PWU004-0100</t>
  </si>
  <si>
    <t>AL16-06PWU005-0100</t>
  </si>
  <si>
    <t>AL16-06PWU006-0100</t>
  </si>
  <si>
    <t>AL16-06PWU007-0100</t>
  </si>
  <si>
    <t>AL16-06PWU008-0100</t>
  </si>
  <si>
    <t>ABBYY Lingvo х6 Многоязычная Профессиональная версия.Одна именная лицензия Concurrent (при заказе пакета 51-100 лицензий)</t>
  </si>
  <si>
    <t>ABBYY Lingvo х6 Многоязычная Профессиональная версия.Одна именная лицензия Concurrent (при заказе пакета 201-500 лицензий)</t>
  </si>
  <si>
    <t>ABBYY Lingvo х6 Многоязычная Профессиональная версия.Одна именная лицензия Concurrent (при заказе пакета 501-1000 лицензий)</t>
  </si>
  <si>
    <t>ABBYY Lingvo х6 Многоязычная Профессиональная версия.Одна именная лицензия Concurrent (при заказе пакета от 1001 лицензии)</t>
  </si>
  <si>
    <t>ABBYY Lingvo х6 Многоязычная Профессиональная версия.Одна именная лицензия Concurrent (при заказе пакета от 21 до 50 лицензий)</t>
  </si>
  <si>
    <t>ABBYY Lingvo х6 Многоязычная Профессиональная версия.Одна именная лицензия Concurrent (при заказе пакета 101-200 лицензий)</t>
  </si>
  <si>
    <t>AL16-06CWU003-0100</t>
  </si>
  <si>
    <t>AL16-06CWU004-0100</t>
  </si>
  <si>
    <t>AL16-06CWU005-0100</t>
  </si>
  <si>
    <t>AL16-06CWU006-0100</t>
  </si>
  <si>
    <t>AL16-06CWU007-0100</t>
  </si>
  <si>
    <t>AL16-06CWU008-0100</t>
  </si>
  <si>
    <t>ABBYY Lingvo х6 Многоязычная Профессиональная версия Пакеты лицензий Per Seat</t>
  </si>
  <si>
    <t>ABBYY Lingvo х6 Казахская версия 3 языка Профессиональная версия Пакеты лицензий Per Seat</t>
  </si>
  <si>
    <t>ABBYY Lingvo х6 Многоязычная Профессиональная версия Пакеты лицензий Concurrent</t>
  </si>
  <si>
    <t>Обновление* на ABBYY Lingvo х6 Казахская версия 3 языка Профессиональная версия</t>
  </si>
  <si>
    <t>ABBYY Lingvo х6 Казахская версия 3 языка Профессиональная версия Upgrade. Пакеты лицензий Per Seat</t>
  </si>
  <si>
    <t>ABBYY Lingvo х6 Казахская версия 3 языка Профессиональная версия Upgrade. Одна именная лицензия Per Seat (при заказе пакета 3-20 лицензий)</t>
  </si>
  <si>
    <t>ABBYY Lingvo х6 Казахская версия 3 языка Профессиональная версия Upgrade. Одна именная лицензия Per Seat (при заказе пакета 21-50 лицензий)</t>
  </si>
  <si>
    <t>ABBYY Lingvo х6 Казахская версия 3 языка Профессиональная версия Upgrade. Одна именная лицензия Per Seat (при заказе пакета 51-100 лицензий)</t>
  </si>
  <si>
    <t>ABBYY Lingvo х6 Казахская версия 3 языка Профессиональная версия Upgrade. Одна именная лицензия Per Seat (при заказе пакета 101-200 лицензий)</t>
  </si>
  <si>
    <t>ABBYY Lingvo х6 Казахская версия 3 языка Профессиональная версия Upgrade. Одна именная лицензия Per Seat (при заказе пакета 201-500 лицензий)</t>
  </si>
  <si>
    <t>ABBYY Lingvo х6 Казахская версия 3 языка Профессиональная версия Upgrade. Одна именная лицензия Per Seat (при заказе пакета 501-1000 лицензий)</t>
  </si>
  <si>
    <t>ABBYY Lingvo х6 Казахская версия 3 языка Профессиональная версия Upgrade. Одна именная лицензия Per Seat (при заказе пакета от 1001 лицензии)</t>
  </si>
  <si>
    <t>AL16-08GWU002-0100</t>
  </si>
  <si>
    <t>AL16-08GWU003-0100</t>
  </si>
  <si>
    <t>AL16-08GWU004-0100</t>
  </si>
  <si>
    <t>AL16-08GWU005-0100</t>
  </si>
  <si>
    <t>AL16-08GWU006-0100</t>
  </si>
  <si>
    <t>AL16-08GWU007-0100</t>
  </si>
  <si>
    <t>AL16-08GWU008-0100</t>
  </si>
  <si>
    <t>ABBYY Lingvo х6 Казахская версия 3 языка Профессиональная версия Upgrade. Пакеты лицензий Concurrent</t>
  </si>
  <si>
    <t>ABBYY Lingvo х6 Казахская версия 3 языка Профессиональная версия Upgrade. Одна именная лицензия Concurrent (при заказе пакета 21-50 лицензий)</t>
  </si>
  <si>
    <t>ABBYY Lingvo х6 Казахская версия 3 языка Профессиональная версия Upgrade. Одна именная лицензия Concurrent (при заказе пакета 51-100 лицензий)</t>
  </si>
  <si>
    <t>ABBYY Lingvo х6 Казахская версия 3 языка Профессиональная версия Upgrade. Одна именная лицензия Concurrent (при заказе пакета 101-200 лицензий)</t>
  </si>
  <si>
    <t>ABBYY Lingvo х6 Казахская версия 3 языка Профессиональная версия Upgrade. Одна именная лицензия Concurrent (при заказе пакета 201-500 лицензий)</t>
  </si>
  <si>
    <t>ABBYY Lingvo х6 Казахская версия 3 языка Профессиональная версия Upgrade. Одна именная лицензия Concurrent (при заказе пакета 501-1000 лицензий)</t>
  </si>
  <si>
    <t>ABBYY Lingvo х6 Казахская версия 3 языка Профессиональная версия Upgrade. Одна именная лицензия Concurrent (при заказе пакета от 1001 лицензии)</t>
  </si>
  <si>
    <t>AL16-08FWU003-0100</t>
  </si>
  <si>
    <t>AL16-08FWU004-0100</t>
  </si>
  <si>
    <t>AL16-08FWU005-0100</t>
  </si>
  <si>
    <t>AL16-08FWU006-0100</t>
  </si>
  <si>
    <t>AL16-08FWU007-0100</t>
  </si>
  <si>
    <t>AL16-08FWU008-0100</t>
  </si>
  <si>
    <t xml:space="preserve">Обновление* на ABBYY Lingvo х6 Многоязычная Профессиональная версия </t>
  </si>
  <si>
    <t>ABBYY Lingvo х6 Многоязычная Профессиональная версия Upgrade. Пакеты лицензий Per Seat</t>
  </si>
  <si>
    <t>ABBYY Lingvo х6 Многоязычная Профессиональная версия Upgrade. Одна именная лицензия Per Seat (при заказе пакета от 3 до 20 лицензий)</t>
  </si>
  <si>
    <t>ABBYY Lingvo х6 Многоязычная Профессиональная версия Upgrade. Одна именная лицензия Per Seat (при заказе пакета 21-50 лицензий)</t>
  </si>
  <si>
    <t>ABBYY Lingvo х6 Многоязычная Профессиональная версия Upgrade. Одна именная лицензия Per Seat (при заказе пакета 51-100 лицензий)</t>
  </si>
  <si>
    <t>ABBYY Lingvo х6 Многоязычная Профессиональная версия Upgrade. Одна именная лицензия Per Seat (при заказе пакета 101-200 лицензий)</t>
  </si>
  <si>
    <t>ABBYY Lingvo х6 Многоязычная Профессиональная версия Upgrade. Одна именная лицензия Per Seat (при заказе пакета 201-500 лицензий)</t>
  </si>
  <si>
    <t>ABBYY Lingvo х6 Многоязычная Профессиональная версия Upgrade. Одна именная лицензия Per Seat (при заказе пакета 501-1000 лицензий)</t>
  </si>
  <si>
    <t>ABBYY Lingvo х6 Многоязычная Профессиональная версия Upgrade. Одна именная лицензия Per Seat (при заказе пакета от 1001 лицензии)</t>
  </si>
  <si>
    <t>AL16-06GWU002-0100</t>
  </si>
  <si>
    <t>AL16-06GWU003-0100</t>
  </si>
  <si>
    <t>AL16-06GWU004-0100</t>
  </si>
  <si>
    <t>AL16-06GWU005-0100</t>
  </si>
  <si>
    <t>AL16-06GWU006-0100</t>
  </si>
  <si>
    <t>AL16-06GWU007-0100</t>
  </si>
  <si>
    <t>AL16-06GWU008-0100</t>
  </si>
  <si>
    <t>ABBYY Lingvo х6 Многоязычная Профессиональная версия Upgrade. Пакеты лицензий Concurrent</t>
  </si>
  <si>
    <t>ABBYY Lingvo х6 Многоязычная Профессиональная версия Upgrade. Одна именная лицензия Concurrent (при заказе пакета 21-50 лицензий)</t>
  </si>
  <si>
    <t>ABBYY Lingvo х6 Многоязычная Профессиональная версия Upgrade. Одна именная лицензия Concurrent (при заказе пакета 51-100 лицензий)</t>
  </si>
  <si>
    <t>ABBYY Lingvo х6 Многоязычная Профессиональная версия Upgrade. Одна именная лицензия Concurrent (при заказе пакета 101-200 лицензий)</t>
  </si>
  <si>
    <t>ABBYY Lingvo х6 Многоязычная Профессиональная версия Upgrade. Одна именная лицензия Concurrent (при заказе пакета 201-500 лицензий)</t>
  </si>
  <si>
    <t>ABBYY Lingvo х6 Многоязычная Профессиональная версия Upgrade. Одна именная лицензия Concurrent (при заказе пакета 501-1000 лицензий)</t>
  </si>
  <si>
    <t>ABBYY Lingvo х6 Многоязычная Профессиональная версия Upgrade. Одна именная лицензия Concurrent (при заказе пакета от 1001 лицензии)</t>
  </si>
  <si>
    <t xml:space="preserve">Скидка 40% на все продукты линейки ABBYY Lingvo х6 и на обновления с предыдущей версии ABBYY Lingvo (кроме инсталляционных пакетов, ABBYY Lingvo x3 Intranet Server).  </t>
  </si>
  <si>
    <t>AL16-06FWU003-0100</t>
  </si>
  <si>
    <t>AL16-06FWU004-0100</t>
  </si>
  <si>
    <t>AL16-06FWU005-0100</t>
  </si>
  <si>
    <t>AL16-06FWU006-0100</t>
  </si>
  <si>
    <t>AL16-06FWU007-0100</t>
  </si>
  <si>
    <t>AL16-06FWU008-0100</t>
  </si>
  <si>
    <t>AL16-06SBU001-0100/KZ</t>
  </si>
  <si>
    <t>ABBYY Lingvo х6 Казахская версия 3 языка Профессиональная версия Upgrade. Одна именная лицензия Concurrent (при заказе пакета 3-20 лицензий)</t>
  </si>
  <si>
    <t>AL16-08FWU002-0100</t>
  </si>
  <si>
    <t>* Лицензия Upgrade продается к лицензиям ABBYY Lingvo x3 Английская, Европейская и Многоязычная версии и ABBYY Lingvo x5 3 языка и Многоязычная версия при наличии документов, подтверждающих покупку.</t>
  </si>
  <si>
    <t>* Версии ABBYY Lingvo x6 Казахская версия 3 языка Профессиональная версия и Многоязычная Профессиональная версия поставляются в фирменном конверте ABBYY и не предназначены для продажи в розничных магазинах.</t>
  </si>
  <si>
    <t xml:space="preserve">Для предоставления академической скидки требуется официальное письмо на бланке организации с гербовой печатью за подписью руководителя. </t>
  </si>
  <si>
    <t>ABBYY FineReader 12 Professional (коробка)</t>
  </si>
  <si>
    <t>ABBYY FineReader 12 Professional (версия для скачивания)</t>
  </si>
  <si>
    <t xml:space="preserve">ABBYY FineReader 12 Professional (версия для скачивания) (1 year) </t>
  </si>
  <si>
    <t xml:space="preserve">ABBYY FineReader 12 Corporate (версия для скачивания) (лицензия Per Seat) </t>
  </si>
  <si>
    <t>ABBYY FineReader 12 Professional Upgrade*** (коробка)</t>
  </si>
  <si>
    <t xml:space="preserve">ABBYY FineReader 12 Professional Upgrade Cross Product**** (коробка) </t>
  </si>
  <si>
    <t xml:space="preserve">ABBYY FineReader 12 Professional Upgrade*** (версия для скачивания) </t>
  </si>
  <si>
    <t xml:space="preserve">ABBYY FineReader 12 Professional Upgrade Cross Product**** (версия для скачивания) </t>
  </si>
  <si>
    <t xml:space="preserve">ABBYY FineReader 12 Corporate Upgrade*** (версия для скачивания) (лицензия Per Seat) </t>
  </si>
  <si>
    <t xml:space="preserve">ABBYY PDF Transformer+ (коробка) </t>
  </si>
  <si>
    <t xml:space="preserve">ABBYY PDF Transformer+  (версия для скачивания) </t>
  </si>
  <si>
    <t>* Инсталляционный пакет предназначен для клиентов, которые приобрели пакет лицензий ABBYY Lingvo x6.</t>
  </si>
  <si>
    <t>AT40-1T1V01-102</t>
  </si>
  <si>
    <t>Цена по запросу</t>
  </si>
  <si>
    <r>
      <rPr>
        <b/>
        <sz val="8"/>
        <rFont val="Arial"/>
        <family val="2"/>
      </rPr>
      <t>Лицензии типа Terminal</t>
    </r>
    <r>
      <rPr>
        <sz val="8"/>
        <rFont val="Arial"/>
        <family val="2"/>
      </rPr>
      <t xml:space="preserve"> (или лицензии для использовании на терминальном сервере) можно установить и использовать только на терминальном сервере, при этом количество одновременно использующих программу рабочих станций не может превышать числа имеющихся лицензий.</t>
    </r>
  </si>
  <si>
    <t>ABBYY PDF Transformer+. Пакеты лицензий Terminal (для терминального сервера)</t>
  </si>
  <si>
    <t>ABBYY PDF Transformer+. Одна именная лицензия Terminal (при заказе пакета от 11 лицензий)</t>
  </si>
  <si>
    <t xml:space="preserve">ABBYY Lingvo Intranet Server Английская версия (годовая подписка) </t>
  </si>
  <si>
    <t xml:space="preserve">ABBYY Lingvo Intranet Server Европейская версия (годовая подписка) </t>
  </si>
  <si>
    <t xml:space="preserve">ABBYY Lingvo Intranet Server Многоязычная версия (годовая подписка) </t>
  </si>
  <si>
    <t>Информацию по приобретению продуктов можно получить по адресу sales@abbyy.ru</t>
  </si>
  <si>
    <t>Корпоративные  версии ABBYY Lingvo Intranet Server</t>
  </si>
  <si>
    <t xml:space="preserve">ABBYY Comparator - программа для сравнения документов
</t>
  </si>
  <si>
    <t>ACD2-1S1W01-102</t>
  </si>
  <si>
    <t xml:space="preserve">ABBYY Comparator (версия для скачивания) </t>
  </si>
  <si>
    <t>** Лицензия Upgrade Cross Product продается к лицензиям ABBYY FineReader 9.0/10 Home Edition, 5.0/6.0/9.0/12 Sprint при наличии документов, подтверждающих покупку.</t>
  </si>
  <si>
    <t>**** Лицензия Upgrade Cross Product продается к лицензиям ABBYY FineReader 9.0/10 Home Edition, 5.0/6.0/9.0/12 Sprint при наличии документов, подтверждающих покупку.</t>
  </si>
  <si>
    <t>ABBYY Lingvo x6 Казахская версия 3 языка Домашняя версия (коробка)</t>
  </si>
  <si>
    <t>ABBYY Lingvo x6 Многоязычная Домашняя версия (коробка)</t>
  </si>
  <si>
    <t>ABBYY Lingvo x6 Казахская версия 3 языка Профессиональная версия (конверт)*</t>
  </si>
  <si>
    <t>ABBYY Lingvo x6 Многоязычная Профессиональная версия (конверт)*</t>
  </si>
  <si>
    <t>ABBYY Lingvo x6 Казахская версия 3 языка Домашняя версия (версия для скачивания)</t>
  </si>
  <si>
    <t>ABBYY Lingvo x6 Казахская версия 3 языка Профессиональная версия (версия для скачивания)</t>
  </si>
  <si>
    <t>ABBYY Lingvo x6 Многоязычная Профессиональная версия (версия для скачивания)</t>
  </si>
  <si>
    <t>ABBYY Lingvo x6 Казахская версия 3 языка Обновление с Домашней до Профессиональной версии (версия для скачивания)</t>
  </si>
  <si>
    <t>ABBYY Lingvo x6 Многоязычная версия Обновление с Домашней до Профессиональной версии (версия для скачивания)</t>
  </si>
  <si>
    <t>ABBYY Lingvo x6 Казахская версия 3 языка Профессиональная версия Upgrade (версия для скачивания)</t>
  </si>
  <si>
    <t>ABBYY Lingvo x6 Многоязычная Профессиональная версия Upgrade (версия для скачивания)</t>
  </si>
  <si>
    <t>Инсталляционный пакет ABBYY Lingvo х6 Казахская версия 3 языка Профессиональная версия</t>
  </si>
  <si>
    <t>Инсталляционный пакет ABBYY Lingvo х6 Многоязычная Профессиональная версия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</si>
</sst>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"/>
    <numFmt numFmtId="186" formatCode="0.000"/>
    <numFmt numFmtId="187" formatCode="[$-FC19]d\ mmmm\ yyyy\ &quot;г.&quot;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 Cyr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 val="single"/>
      <sz val="11.5"/>
      <color indexed="12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9"/>
      <color theme="11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</borders>
  <cellStyleXfs count="2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5" fillId="0" borderId="0" applyNumberFormat="0" applyFill="0" applyBorder="0" applyAlignment="0" applyProtection="0"/>
    <xf numFmtId="0" fontId="36" fillId="3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30" fillId="39" borderId="7" applyNumberFormat="0" applyFont="0" applyAlignment="0" applyProtection="0"/>
    <xf numFmtId="0" fontId="44" fillId="34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40" fillId="37" borderId="1" applyNumberFormat="0" applyAlignment="0" applyProtection="0"/>
    <xf numFmtId="0" fontId="44" fillId="34" borderId="8" applyNumberFormat="0" applyAlignment="0" applyProtection="0"/>
    <xf numFmtId="0" fontId="33" fillId="34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4" fillId="35" borderId="2" applyNumberFormat="0" applyAlignment="0" applyProtection="0"/>
    <xf numFmtId="0" fontId="45" fillId="0" borderId="0" applyNumberFormat="0" applyFill="0" applyBorder="0" applyAlignment="0" applyProtection="0"/>
    <xf numFmtId="0" fontId="42" fillId="38" borderId="0" applyNumberFormat="0" applyBorder="0" applyAlignment="0" applyProtection="0"/>
    <xf numFmtId="0" fontId="30" fillId="0" borderId="0">
      <alignment/>
      <protection/>
    </xf>
    <xf numFmtId="0" fontId="48" fillId="0" borderId="0" applyNumberFormat="0" applyFill="0" applyBorder="0" applyAlignment="0" applyProtection="0"/>
    <xf numFmtId="0" fontId="32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9" borderId="7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6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vertical="distributed"/>
    </xf>
    <xf numFmtId="0" fontId="0" fillId="0" borderId="0" xfId="0" applyAlignment="1">
      <alignment vertical="top" wrapText="1" shrinkToFit="1"/>
    </xf>
    <xf numFmtId="0" fontId="2" fillId="0" borderId="10" xfId="0" applyFont="1" applyBorder="1" applyAlignment="1">
      <alignment vertical="top" wrapText="1" shrinkToFit="1"/>
    </xf>
    <xf numFmtId="0" fontId="2" fillId="0" borderId="10" xfId="0" applyFont="1" applyFill="1" applyBorder="1" applyAlignment="1">
      <alignment vertical="top" wrapText="1" shrinkToFit="1"/>
    </xf>
    <xf numFmtId="0" fontId="2" fillId="0" borderId="11" xfId="0" applyFont="1" applyBorder="1" applyAlignment="1">
      <alignment vertical="top" wrapText="1" shrinkToFit="1"/>
    </xf>
    <xf numFmtId="0" fontId="2" fillId="40" borderId="12" xfId="0" applyFont="1" applyFill="1" applyBorder="1" applyAlignment="1">
      <alignment vertical="top" wrapText="1" shrinkToFit="1"/>
    </xf>
    <xf numFmtId="0" fontId="2" fillId="40" borderId="10" xfId="0" applyFont="1" applyFill="1" applyBorder="1" applyAlignment="1">
      <alignment vertical="top" wrapText="1" shrinkToFit="1"/>
    </xf>
    <xf numFmtId="0" fontId="2" fillId="40" borderId="11" xfId="0" applyFont="1" applyFill="1" applyBorder="1" applyAlignment="1">
      <alignment vertical="top" wrapText="1" shrinkToFit="1"/>
    </xf>
    <xf numFmtId="0" fontId="2" fillId="40" borderId="13" xfId="0" applyFont="1" applyFill="1" applyBorder="1" applyAlignment="1">
      <alignment vertical="top" wrapText="1" shrinkToFit="1"/>
    </xf>
    <xf numFmtId="0" fontId="2" fillId="40" borderId="14" xfId="0" applyFont="1" applyFill="1" applyBorder="1" applyAlignment="1">
      <alignment vertical="top" wrapText="1" shrinkToFit="1"/>
    </xf>
    <xf numFmtId="0" fontId="2" fillId="0" borderId="0" xfId="0" applyFont="1" applyFill="1" applyBorder="1" applyAlignment="1">
      <alignment vertical="top" wrapText="1" shrinkToFit="1"/>
    </xf>
    <xf numFmtId="0" fontId="2" fillId="0" borderId="13" xfId="0" applyFont="1" applyBorder="1" applyAlignment="1">
      <alignment vertical="top" wrapText="1" shrinkToFit="1"/>
    </xf>
    <xf numFmtId="0" fontId="2" fillId="0" borderId="14" xfId="0" applyFont="1" applyBorder="1" applyAlignment="1">
      <alignment vertical="top" wrapText="1" shrinkToFit="1"/>
    </xf>
    <xf numFmtId="0" fontId="7" fillId="40" borderId="12" xfId="0" applyFont="1" applyFill="1" applyBorder="1" applyAlignment="1">
      <alignment vertical="top" wrapText="1" shrinkToFit="1"/>
    </xf>
    <xf numFmtId="0" fontId="8" fillId="0" borderId="14" xfId="0" applyFont="1" applyFill="1" applyBorder="1" applyAlignment="1">
      <alignment vertical="top" wrapText="1" shrinkToFit="1"/>
    </xf>
    <xf numFmtId="0" fontId="9" fillId="0" borderId="0" xfId="0" applyFont="1" applyFill="1" applyAlignment="1">
      <alignment vertical="top" wrapText="1" shrinkToFit="1"/>
    </xf>
    <xf numFmtId="0" fontId="8" fillId="0" borderId="10" xfId="0" applyFont="1" applyFill="1" applyBorder="1" applyAlignment="1">
      <alignment vertical="top" wrapText="1" shrinkToFit="1"/>
    </xf>
    <xf numFmtId="0" fontId="0" fillId="0" borderId="0" xfId="0" applyFill="1" applyAlignment="1">
      <alignment vertical="top" wrapText="1" shrinkToFit="1"/>
    </xf>
    <xf numFmtId="0" fontId="2" fillId="0" borderId="11" xfId="0" applyFont="1" applyFill="1" applyBorder="1" applyAlignment="1">
      <alignment vertical="top" wrapText="1" shrinkToFit="1"/>
    </xf>
    <xf numFmtId="0" fontId="2" fillId="0" borderId="14" xfId="0" applyFont="1" applyFill="1" applyBorder="1" applyAlignment="1">
      <alignment vertical="top" wrapText="1" shrinkToFit="1"/>
    </xf>
    <xf numFmtId="1" fontId="2" fillId="0" borderId="0" xfId="200" applyNumberFormat="1" applyFont="1" applyFill="1" applyBorder="1" applyAlignment="1">
      <alignment horizontal="center" vertical="top" wrapText="1"/>
      <protection/>
    </xf>
    <xf numFmtId="0" fontId="0" fillId="0" borderId="0" xfId="0" applyFont="1" applyFill="1" applyBorder="1" applyAlignment="1">
      <alignment vertical="top" wrapText="1" shrinkToFit="1"/>
    </xf>
    <xf numFmtId="9" fontId="0" fillId="0" borderId="0" xfId="0" applyNumberFormat="1" applyFill="1" applyBorder="1" applyAlignment="1">
      <alignment vertical="top" wrapText="1" shrinkToFit="1"/>
    </xf>
    <xf numFmtId="0" fontId="0" fillId="0" borderId="0" xfId="0" applyFill="1" applyBorder="1" applyAlignment="1">
      <alignment vertical="top" wrapText="1" shrinkToFit="1"/>
    </xf>
    <xf numFmtId="0" fontId="9" fillId="0" borderId="0" xfId="0" applyFont="1" applyFill="1" applyBorder="1" applyAlignment="1">
      <alignment vertical="top" wrapText="1" shrinkToFit="1"/>
    </xf>
    <xf numFmtId="0" fontId="7" fillId="40" borderId="0" xfId="0" applyFont="1" applyFill="1" applyBorder="1" applyAlignment="1">
      <alignment vertical="top" wrapText="1" shrinkToFit="1"/>
    </xf>
    <xf numFmtId="0" fontId="2" fillId="41" borderId="11" xfId="0" applyFont="1" applyFill="1" applyBorder="1" applyAlignment="1">
      <alignment vertical="top" wrapText="1" shrinkToFit="1"/>
    </xf>
    <xf numFmtId="0" fontId="0" fillId="41" borderId="0" xfId="0" applyFill="1" applyAlignment="1">
      <alignment vertical="top" wrapText="1" shrinkToFit="1"/>
    </xf>
    <xf numFmtId="0" fontId="2" fillId="41" borderId="13" xfId="0" applyFont="1" applyFill="1" applyBorder="1" applyAlignment="1">
      <alignment vertical="top" wrapText="1" shrinkToFit="1"/>
    </xf>
    <xf numFmtId="0" fontId="0" fillId="42" borderId="0" xfId="0" applyFill="1" applyAlignment="1">
      <alignment vertical="distributed"/>
    </xf>
    <xf numFmtId="0" fontId="0" fillId="0" borderId="0" xfId="0" applyAlignment="1">
      <alignment vertical="center"/>
    </xf>
    <xf numFmtId="3" fontId="2" fillId="0" borderId="10" xfId="0" applyNumberFormat="1" applyFont="1" applyBorder="1" applyAlignment="1">
      <alignment vertical="top" wrapText="1" shrinkToFit="1"/>
    </xf>
    <xf numFmtId="0" fontId="7" fillId="40" borderId="15" xfId="0" applyFont="1" applyFill="1" applyBorder="1" applyAlignment="1">
      <alignment horizontal="center" vertical="center" wrapText="1" shrinkToFit="1"/>
    </xf>
    <xf numFmtId="3" fontId="2" fillId="0" borderId="15" xfId="0" applyNumberFormat="1" applyFont="1" applyFill="1" applyBorder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center" vertical="top" wrapText="1"/>
    </xf>
    <xf numFmtId="0" fontId="2" fillId="0" borderId="15" xfId="199" applyFont="1" applyFill="1" applyBorder="1" applyAlignment="1">
      <alignment vertical="top" wrapText="1" shrinkToFit="1"/>
      <protection/>
    </xf>
    <xf numFmtId="0" fontId="2" fillId="0" borderId="15" xfId="200" applyFont="1" applyFill="1" applyBorder="1" applyAlignment="1">
      <alignment vertical="top" wrapText="1" shrinkToFit="1"/>
      <protection/>
    </xf>
    <xf numFmtId="0" fontId="2" fillId="0" borderId="15" xfId="200" applyFont="1" applyBorder="1" applyAlignment="1">
      <alignment vertical="top" wrapText="1" shrinkToFit="1"/>
      <protection/>
    </xf>
    <xf numFmtId="1" fontId="2" fillId="0" borderId="15" xfId="0" applyNumberFormat="1" applyFont="1" applyFill="1" applyBorder="1" applyAlignment="1">
      <alignment vertical="center" wrapText="1"/>
    </xf>
    <xf numFmtId="0" fontId="2" fillId="0" borderId="15" xfId="199" applyFont="1" applyFill="1" applyBorder="1" applyAlignment="1">
      <alignment horizontal="left" vertical="top" wrapText="1"/>
      <protection/>
    </xf>
    <xf numFmtId="0" fontId="3" fillId="0" borderId="15" xfId="0" applyFont="1" applyBorder="1" applyAlignment="1">
      <alignment vertical="center" wrapText="1" shrinkToFi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 wrapText="1" shrinkToFit="1"/>
    </xf>
    <xf numFmtId="0" fontId="2" fillId="0" borderId="15" xfId="0" applyFont="1" applyBorder="1" applyAlignment="1">
      <alignment vertical="top" wrapText="1" shrinkToFit="1"/>
    </xf>
    <xf numFmtId="49" fontId="2" fillId="0" borderId="1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center" vertical="top" wrapText="1" shrinkToFit="1"/>
    </xf>
    <xf numFmtId="49" fontId="2" fillId="0" borderId="15" xfId="0" applyNumberFormat="1" applyFont="1" applyFill="1" applyBorder="1" applyAlignment="1">
      <alignment wrapText="1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49" fontId="2" fillId="41" borderId="15" xfId="0" applyNumberFormat="1" applyFont="1" applyFill="1" applyBorder="1" applyAlignment="1">
      <alignment vertical="center"/>
    </xf>
    <xf numFmtId="49" fontId="2" fillId="41" borderId="15" xfId="0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/>
    </xf>
    <xf numFmtId="3" fontId="2" fillId="43" borderId="15" xfId="0" applyNumberFormat="1" applyFont="1" applyFill="1" applyBorder="1" applyAlignment="1">
      <alignment horizontal="center" vertical="center" wrapText="1" shrinkToFit="1"/>
    </xf>
    <xf numFmtId="3" fontId="2" fillId="0" borderId="15" xfId="0" applyNumberFormat="1" applyFont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top" wrapText="1" shrinkToFit="1"/>
    </xf>
    <xf numFmtId="3" fontId="2" fillId="0" borderId="15" xfId="0" applyNumberFormat="1" applyFont="1" applyFill="1" applyBorder="1" applyAlignment="1">
      <alignment horizontal="center" vertical="top" wrapText="1" shrinkToFit="1"/>
    </xf>
    <xf numFmtId="0" fontId="2" fillId="41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top" wrapText="1" shrinkToFit="1"/>
    </xf>
    <xf numFmtId="0" fontId="2" fillId="41" borderId="15" xfId="0" applyFont="1" applyFill="1" applyBorder="1" applyAlignment="1">
      <alignment vertical="top" wrapText="1" shrinkToFit="1"/>
    </xf>
    <xf numFmtId="3" fontId="2" fillId="41" borderId="15" xfId="0" applyNumberFormat="1" applyFont="1" applyFill="1" applyBorder="1" applyAlignment="1">
      <alignment horizontal="center" vertical="top" wrapText="1" shrinkToFit="1"/>
    </xf>
    <xf numFmtId="3" fontId="4" fillId="41" borderId="15" xfId="0" applyNumberFormat="1" applyFont="1" applyFill="1" applyBorder="1" applyAlignment="1">
      <alignment horizontal="center" vertical="top" wrapText="1" shrinkToFit="1"/>
    </xf>
    <xf numFmtId="0" fontId="2" fillId="0" borderId="15" xfId="0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horizontal="center" vertical="top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5" xfId="200" applyNumberFormat="1" applyFont="1" applyFill="1" applyBorder="1" applyAlignment="1">
      <alignment horizontal="center" vertical="center" wrapText="1"/>
      <protection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 shrinkToFit="1"/>
    </xf>
    <xf numFmtId="3" fontId="4" fillId="0" borderId="15" xfId="0" applyNumberFormat="1" applyFont="1" applyFill="1" applyBorder="1" applyAlignment="1">
      <alignment horizontal="center" vertical="center" wrapText="1" shrinkToFit="1"/>
    </xf>
    <xf numFmtId="3" fontId="4" fillId="41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top" wrapText="1"/>
    </xf>
    <xf numFmtId="3" fontId="2" fillId="0" borderId="16" xfId="0" applyNumberFormat="1" applyFont="1" applyFill="1" applyBorder="1" applyAlignment="1">
      <alignment horizontal="center" vertical="top" wrapText="1"/>
    </xf>
    <xf numFmtId="3" fontId="2" fillId="0" borderId="17" xfId="0" applyNumberFormat="1" applyFont="1" applyFill="1" applyBorder="1" applyAlignment="1">
      <alignment horizontal="center" vertical="top" wrapText="1" shrinkToFit="1"/>
    </xf>
    <xf numFmtId="0" fontId="2" fillId="0" borderId="15" xfId="0" applyFont="1" applyFill="1" applyBorder="1" applyAlignment="1">
      <alignment/>
    </xf>
    <xf numFmtId="0" fontId="2" fillId="0" borderId="15" xfId="107" applyFont="1" applyFill="1" applyBorder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6" xfId="200" applyFont="1" applyFill="1" applyBorder="1" applyAlignment="1">
      <alignment vertical="top" wrapText="1" shrinkToFit="1"/>
      <protection/>
    </xf>
    <xf numFmtId="3" fontId="2" fillId="0" borderId="1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10" fontId="0" fillId="0" borderId="0" xfId="0" applyNumberFormat="1" applyAlignment="1">
      <alignment vertical="top" wrapText="1" shrinkToFit="1"/>
    </xf>
    <xf numFmtId="10" fontId="0" fillId="0" borderId="0" xfId="0" applyNumberFormat="1" applyAlignment="1">
      <alignment/>
    </xf>
    <xf numFmtId="10" fontId="0" fillId="0" borderId="0" xfId="0" applyNumberFormat="1" applyAlignment="1">
      <alignment vertical="distributed"/>
    </xf>
    <xf numFmtId="0" fontId="7" fillId="40" borderId="15" xfId="0" applyFont="1" applyFill="1" applyBorder="1" applyAlignment="1">
      <alignment horizontal="center" vertical="top" wrapText="1" shrinkToFit="1"/>
    </xf>
    <xf numFmtId="0" fontId="10" fillId="44" borderId="19" xfId="0" applyFont="1" applyFill="1" applyBorder="1" applyAlignment="1">
      <alignment horizontal="center" vertical="top"/>
    </xf>
    <xf numFmtId="0" fontId="10" fillId="44" borderId="17" xfId="0" applyFont="1" applyFill="1" applyBorder="1" applyAlignment="1">
      <alignment horizontal="center" vertical="top"/>
    </xf>
    <xf numFmtId="0" fontId="7" fillId="45" borderId="19" xfId="0" applyFont="1" applyFill="1" applyBorder="1" applyAlignment="1">
      <alignment horizontal="center" vertical="top" wrapText="1" shrinkToFit="1"/>
    </xf>
    <xf numFmtId="0" fontId="7" fillId="45" borderId="17" xfId="0" applyFont="1" applyFill="1" applyBorder="1" applyAlignment="1">
      <alignment horizontal="center" vertical="top" wrapText="1" shrinkToFit="1"/>
    </xf>
    <xf numFmtId="0" fontId="2" fillId="11" borderId="19" xfId="0" applyFont="1" applyFill="1" applyBorder="1" applyAlignment="1">
      <alignment horizontal="left" vertical="center" wrapText="1"/>
    </xf>
    <xf numFmtId="0" fontId="2" fillId="11" borderId="17" xfId="0" applyFont="1" applyFill="1" applyBorder="1" applyAlignment="1">
      <alignment horizontal="left" vertical="center" wrapText="1"/>
    </xf>
    <xf numFmtId="1" fontId="2" fillId="11" borderId="19" xfId="0" applyNumberFormat="1" applyFont="1" applyFill="1" applyBorder="1" applyAlignment="1">
      <alignment horizontal="left" vertical="center" wrapText="1" shrinkToFit="1"/>
    </xf>
    <xf numFmtId="1" fontId="2" fillId="11" borderId="17" xfId="0" applyNumberFormat="1" applyFont="1" applyFill="1" applyBorder="1" applyAlignment="1">
      <alignment horizontal="left" vertical="center" wrapText="1" shrinkToFit="1"/>
    </xf>
    <xf numFmtId="0" fontId="7" fillId="15" borderId="19" xfId="0" applyFont="1" applyFill="1" applyBorder="1" applyAlignment="1">
      <alignment horizontal="center" vertical="top"/>
    </xf>
    <xf numFmtId="0" fontId="7" fillId="15" borderId="17" xfId="0" applyFont="1" applyFill="1" applyBorder="1" applyAlignment="1">
      <alignment horizontal="center" vertical="top"/>
    </xf>
    <xf numFmtId="0" fontId="7" fillId="40" borderId="15" xfId="0" applyFont="1" applyFill="1" applyBorder="1" applyAlignment="1">
      <alignment horizontal="center" vertical="center" wrapText="1" shrinkToFit="1"/>
    </xf>
    <xf numFmtId="0" fontId="7" fillId="45" borderId="19" xfId="0" applyFont="1" applyFill="1" applyBorder="1" applyAlignment="1">
      <alignment horizontal="center" vertical="top"/>
    </xf>
    <xf numFmtId="0" fontId="7" fillId="45" borderId="17" xfId="0" applyFont="1" applyFill="1" applyBorder="1" applyAlignment="1">
      <alignment horizontal="center" vertical="top"/>
    </xf>
    <xf numFmtId="0" fontId="7" fillId="46" borderId="19" xfId="0" applyFont="1" applyFill="1" applyBorder="1" applyAlignment="1">
      <alignment horizontal="center" vertical="top"/>
    </xf>
    <xf numFmtId="0" fontId="7" fillId="46" borderId="17" xfId="0" applyFont="1" applyFill="1" applyBorder="1" applyAlignment="1">
      <alignment horizontal="center" vertical="top"/>
    </xf>
    <xf numFmtId="0" fontId="2" fillId="11" borderId="15" xfId="199" applyFont="1" applyFill="1" applyBorder="1" applyAlignment="1">
      <alignment horizontal="left" vertical="center" wrapText="1" shrinkToFit="1"/>
      <protection/>
    </xf>
    <xf numFmtId="0" fontId="7" fillId="46" borderId="19" xfId="0" applyFont="1" applyFill="1" applyBorder="1" applyAlignment="1">
      <alignment horizontal="center" vertical="top" wrapText="1" shrinkToFit="1"/>
    </xf>
    <xf numFmtId="0" fontId="7" fillId="46" borderId="17" xfId="0" applyFont="1" applyFill="1" applyBorder="1" applyAlignment="1">
      <alignment horizontal="center" vertical="top" wrapText="1" shrinkToFit="1"/>
    </xf>
    <xf numFmtId="0" fontId="7" fillId="40" borderId="19" xfId="0" applyFont="1" applyFill="1" applyBorder="1" applyAlignment="1">
      <alignment horizontal="center" vertical="center" wrapText="1"/>
    </xf>
    <xf numFmtId="0" fontId="7" fillId="40" borderId="17" xfId="0" applyFont="1" applyFill="1" applyBorder="1" applyAlignment="1">
      <alignment horizontal="center" vertical="center" wrapText="1"/>
    </xf>
    <xf numFmtId="0" fontId="7" fillId="40" borderId="19" xfId="0" applyFont="1" applyFill="1" applyBorder="1" applyAlignment="1">
      <alignment horizontal="center" vertical="top" wrapText="1" shrinkToFit="1"/>
    </xf>
    <xf numFmtId="0" fontId="7" fillId="40" borderId="17" xfId="0" applyFont="1" applyFill="1" applyBorder="1" applyAlignment="1">
      <alignment horizontal="center" vertical="top" wrapText="1" shrinkToFit="1"/>
    </xf>
    <xf numFmtId="3" fontId="2" fillId="0" borderId="20" xfId="200" applyNumberFormat="1" applyFont="1" applyFill="1" applyBorder="1" applyAlignment="1">
      <alignment horizontal="center" vertical="center" wrapText="1"/>
      <protection/>
    </xf>
    <xf numFmtId="3" fontId="2" fillId="0" borderId="21" xfId="200" applyNumberFormat="1" applyFont="1" applyFill="1" applyBorder="1" applyAlignment="1">
      <alignment horizontal="center" vertical="center" wrapText="1"/>
      <protection/>
    </xf>
    <xf numFmtId="3" fontId="2" fillId="0" borderId="22" xfId="200" applyNumberFormat="1" applyFont="1" applyFill="1" applyBorder="1" applyAlignment="1">
      <alignment horizontal="center" vertical="center" wrapText="1"/>
      <protection/>
    </xf>
    <xf numFmtId="3" fontId="2" fillId="0" borderId="0" xfId="200" applyNumberFormat="1" applyFont="1" applyFill="1" applyBorder="1" applyAlignment="1">
      <alignment horizontal="center" vertical="center" wrapText="1"/>
      <protection/>
    </xf>
    <xf numFmtId="3" fontId="2" fillId="0" borderId="23" xfId="200" applyNumberFormat="1" applyFont="1" applyFill="1" applyBorder="1" applyAlignment="1">
      <alignment horizontal="center" vertical="center" wrapText="1"/>
      <protection/>
    </xf>
    <xf numFmtId="3" fontId="2" fillId="0" borderId="24" xfId="200" applyNumberFormat="1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vertical="top"/>
    </xf>
    <xf numFmtId="0" fontId="10" fillId="44" borderId="19" xfId="200" applyFont="1" applyFill="1" applyBorder="1" applyAlignment="1">
      <alignment horizontal="center" vertical="top"/>
      <protection/>
    </xf>
    <xf numFmtId="0" fontId="10" fillId="44" borderId="17" xfId="200" applyFont="1" applyFill="1" applyBorder="1" applyAlignment="1">
      <alignment horizontal="center" vertical="top"/>
      <protection/>
    </xf>
    <xf numFmtId="0" fontId="10" fillId="44" borderId="19" xfId="0" applyFont="1" applyFill="1" applyBorder="1" applyAlignment="1">
      <alignment horizontal="center" vertical="top" wrapText="1" shrinkToFit="1"/>
    </xf>
    <xf numFmtId="0" fontId="10" fillId="44" borderId="17" xfId="0" applyFont="1" applyFill="1" applyBorder="1" applyAlignment="1">
      <alignment horizontal="center" vertical="top" wrapText="1" shrinkToFit="1"/>
    </xf>
    <xf numFmtId="0" fontId="7" fillId="15" borderId="19" xfId="0" applyFont="1" applyFill="1" applyBorder="1" applyAlignment="1">
      <alignment horizontal="center" vertical="center"/>
    </xf>
    <xf numFmtId="0" fontId="7" fillId="15" borderId="17" xfId="0" applyFont="1" applyFill="1" applyBorder="1" applyAlignment="1">
      <alignment horizontal="center" vertical="center"/>
    </xf>
    <xf numFmtId="0" fontId="7" fillId="45" borderId="19" xfId="0" applyFont="1" applyFill="1" applyBorder="1" applyAlignment="1">
      <alignment horizontal="center" vertical="center"/>
    </xf>
    <xf numFmtId="0" fontId="7" fillId="45" borderId="17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top" wrapText="1"/>
    </xf>
    <xf numFmtId="0" fontId="7" fillId="46" borderId="19" xfId="0" applyFont="1" applyFill="1" applyBorder="1" applyAlignment="1">
      <alignment horizontal="center" vertical="center" wrapText="1"/>
    </xf>
    <xf numFmtId="0" fontId="7" fillId="46" borderId="17" xfId="0" applyFont="1" applyFill="1" applyBorder="1" applyAlignment="1">
      <alignment horizontal="center" vertical="center"/>
    </xf>
    <xf numFmtId="0" fontId="7" fillId="40" borderId="19" xfId="0" applyFont="1" applyFill="1" applyBorder="1" applyAlignment="1">
      <alignment horizontal="center" vertical="center" wrapText="1" shrinkToFit="1"/>
    </xf>
    <xf numFmtId="0" fontId="7" fillId="40" borderId="17" xfId="0" applyFont="1" applyFill="1" applyBorder="1" applyAlignment="1">
      <alignment horizontal="center" vertical="center" wrapText="1" shrinkToFit="1"/>
    </xf>
    <xf numFmtId="3" fontId="2" fillId="0" borderId="17" xfId="0" applyNumberFormat="1" applyFont="1" applyBorder="1" applyAlignment="1">
      <alignment horizontal="center" vertical="center" wrapText="1"/>
    </xf>
    <xf numFmtId="0" fontId="10" fillId="44" borderId="20" xfId="0" applyFont="1" applyFill="1" applyBorder="1" applyAlignment="1">
      <alignment horizontal="center" vertical="top" wrapText="1" shrinkToFit="1"/>
    </xf>
    <xf numFmtId="0" fontId="10" fillId="44" borderId="21" xfId="0" applyFont="1" applyFill="1" applyBorder="1" applyAlignment="1">
      <alignment horizontal="center" vertical="top" wrapText="1" shrinkToFit="1"/>
    </xf>
    <xf numFmtId="0" fontId="2" fillId="0" borderId="19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5" xfId="0" applyFont="1" applyBorder="1" applyAlignment="1">
      <alignment vertical="top" wrapText="1" shrinkToFit="1"/>
    </xf>
    <xf numFmtId="0" fontId="10" fillId="44" borderId="23" xfId="0" applyFont="1" applyFill="1" applyBorder="1" applyAlignment="1">
      <alignment horizontal="center" vertical="top" wrapText="1" shrinkToFit="1"/>
    </xf>
    <xf numFmtId="0" fontId="10" fillId="44" borderId="24" xfId="0" applyFont="1" applyFill="1" applyBorder="1" applyAlignment="1">
      <alignment horizontal="center" vertical="top" wrapText="1" shrinkToFit="1"/>
    </xf>
    <xf numFmtId="0" fontId="2" fillId="11" borderId="15" xfId="0" applyFont="1" applyFill="1" applyBorder="1" applyAlignment="1">
      <alignment horizontal="left" vertical="center" wrapText="1"/>
    </xf>
    <xf numFmtId="0" fontId="10" fillId="44" borderId="15" xfId="0" applyFont="1" applyFill="1" applyBorder="1" applyAlignment="1">
      <alignment horizontal="center" vertical="top" wrapText="1" shrinkToFit="1"/>
    </xf>
    <xf numFmtId="0" fontId="5" fillId="0" borderId="15" xfId="0" applyFont="1" applyBorder="1" applyAlignment="1">
      <alignment vertical="top" wrapText="1" shrinkToFit="1"/>
    </xf>
    <xf numFmtId="0" fontId="2" fillId="0" borderId="15" xfId="0" applyFont="1" applyBorder="1" applyAlignment="1">
      <alignment horizontal="left" vertical="top"/>
    </xf>
  </cellXfs>
  <cellStyles count="226">
    <cellStyle name="Normal" xfId="0"/>
    <cellStyle name="20% - Accent1 2" xfId="15"/>
    <cellStyle name="20% - Accent1 3" xfId="16"/>
    <cellStyle name="20% - Accent2 2" xfId="17"/>
    <cellStyle name="20% - Accent2 3" xfId="18"/>
    <cellStyle name="20% - Accent3 2" xfId="19"/>
    <cellStyle name="20% - Accent3 3" xfId="20"/>
    <cellStyle name="20% - Accent4 2" xfId="21"/>
    <cellStyle name="20% - Accent4 3" xfId="22"/>
    <cellStyle name="20% - Accent5 2" xfId="23"/>
    <cellStyle name="20% - Accent6 2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- Accent1 2" xfId="31"/>
    <cellStyle name="40% - Accent2 2" xfId="32"/>
    <cellStyle name="40% - Accent3 2" xfId="33"/>
    <cellStyle name="40% - Accent3 3" xfId="34"/>
    <cellStyle name="40% - Accent4 2" xfId="35"/>
    <cellStyle name="40% - Accent5 2" xfId="36"/>
    <cellStyle name="40% - Accent6 2" xfId="37"/>
    <cellStyle name="40% — акцент1" xfId="38"/>
    <cellStyle name="40% — акцент2" xfId="39"/>
    <cellStyle name="40% — акцент3" xfId="40"/>
    <cellStyle name="40% — акцент4" xfId="41"/>
    <cellStyle name="40% — акцент5" xfId="42"/>
    <cellStyle name="40% — акцент6" xfId="43"/>
    <cellStyle name="60% - Accent1 2" xfId="44"/>
    <cellStyle name="60% - Accent2 2" xfId="45"/>
    <cellStyle name="60% - Accent3 2" xfId="46"/>
    <cellStyle name="60% - Accent3 3" xfId="47"/>
    <cellStyle name="60% - Accent4 2" xfId="48"/>
    <cellStyle name="60% - Accent4 3" xfId="49"/>
    <cellStyle name="60% - Accent5 2" xfId="50"/>
    <cellStyle name="60% - Accent6 2" xfId="51"/>
    <cellStyle name="60% - Accent6 3" xfId="52"/>
    <cellStyle name="60% — акцент1" xfId="53"/>
    <cellStyle name="60% — акцент2" xfId="54"/>
    <cellStyle name="60% — акцент3" xfId="55"/>
    <cellStyle name="60% — акцент4" xfId="56"/>
    <cellStyle name="60% — акцент5" xfId="57"/>
    <cellStyle name="60% — акцент6" xfId="58"/>
    <cellStyle name="Accent1 2" xfId="59"/>
    <cellStyle name="Accent2 2" xfId="60"/>
    <cellStyle name="Accent3 2" xfId="61"/>
    <cellStyle name="Accent4 2" xfId="62"/>
    <cellStyle name="Accent5 2" xfId="63"/>
    <cellStyle name="Accent6 2" xfId="64"/>
    <cellStyle name="Bad 2" xfId="65"/>
    <cellStyle name="Calculation 2" xfId="66"/>
    <cellStyle name="Check Cell 2" xfId="67"/>
    <cellStyle name="Explanatory Text 2" xfId="68"/>
    <cellStyle name="Good 2" xfId="69"/>
    <cellStyle name="Heading 1 2" xfId="70"/>
    <cellStyle name="Heading 2 2" xfId="71"/>
    <cellStyle name="Heading 3 2" xfId="72"/>
    <cellStyle name="Heading 4 2" xfId="73"/>
    <cellStyle name="Input 2" xfId="74"/>
    <cellStyle name="Linked Cell 2" xfId="75"/>
    <cellStyle name="Neutral 2" xfId="76"/>
    <cellStyle name="Normal 10" xfId="77"/>
    <cellStyle name="Normal 10 2" xfId="78"/>
    <cellStyle name="Normal 10 3" xfId="79"/>
    <cellStyle name="Normal 11" xfId="80"/>
    <cellStyle name="Normal 11 2" xfId="81"/>
    <cellStyle name="Normal 11 3" xfId="82"/>
    <cellStyle name="Normal 12" xfId="83"/>
    <cellStyle name="Normal 12 2" xfId="84"/>
    <cellStyle name="Normal 12 3" xfId="85"/>
    <cellStyle name="Normal 13" xfId="86"/>
    <cellStyle name="Normal 13 2" xfId="87"/>
    <cellStyle name="Normal 13 3" xfId="88"/>
    <cellStyle name="Normal 14" xfId="89"/>
    <cellStyle name="Normal 14 2" xfId="90"/>
    <cellStyle name="Normal 14 3" xfId="91"/>
    <cellStyle name="Normal 15" xfId="92"/>
    <cellStyle name="Normal 15 2" xfId="93"/>
    <cellStyle name="Normal 15 3" xfId="94"/>
    <cellStyle name="Normal 16" xfId="95"/>
    <cellStyle name="Normal 16 2" xfId="96"/>
    <cellStyle name="Normal 16 3" xfId="97"/>
    <cellStyle name="Normal 17" xfId="98"/>
    <cellStyle name="Normal 17 2" xfId="99"/>
    <cellStyle name="Normal 17 3" xfId="100"/>
    <cellStyle name="Normal 18" xfId="101"/>
    <cellStyle name="Normal 18 2" xfId="102"/>
    <cellStyle name="Normal 18 3" xfId="103"/>
    <cellStyle name="Normal 19" xfId="104"/>
    <cellStyle name="Normal 19 2" xfId="105"/>
    <cellStyle name="Normal 19 3" xfId="106"/>
    <cellStyle name="Normal 2" xfId="107"/>
    <cellStyle name="Normal 2 2" xfId="108"/>
    <cellStyle name="Normal 2 2 2" xfId="109"/>
    <cellStyle name="Normal 2 2_Номенклатуры" xfId="110"/>
    <cellStyle name="Normal 2 3" xfId="111"/>
    <cellStyle name="Normal 20" xfId="112"/>
    <cellStyle name="Normal 20 2" xfId="113"/>
    <cellStyle name="Normal 20 3" xfId="114"/>
    <cellStyle name="Normal 21" xfId="115"/>
    <cellStyle name="Normal 21 2" xfId="116"/>
    <cellStyle name="Normal 21 3" xfId="117"/>
    <cellStyle name="Normal 22" xfId="118"/>
    <cellStyle name="Normal 22 2" xfId="119"/>
    <cellStyle name="Normal 22 3" xfId="120"/>
    <cellStyle name="Normal 23" xfId="121"/>
    <cellStyle name="Normal 23 2" xfId="122"/>
    <cellStyle name="Normal 23 3" xfId="123"/>
    <cellStyle name="Normal 24" xfId="124"/>
    <cellStyle name="Normal 24 2" xfId="125"/>
    <cellStyle name="Normal 24 3" xfId="126"/>
    <cellStyle name="Normal 25" xfId="127"/>
    <cellStyle name="Normal 25 2" xfId="128"/>
    <cellStyle name="Normal 25 3" xfId="129"/>
    <cellStyle name="Normal 26" xfId="130"/>
    <cellStyle name="Normal 26 2" xfId="131"/>
    <cellStyle name="Normal 26 3" xfId="132"/>
    <cellStyle name="Normal 27" xfId="133"/>
    <cellStyle name="Normal 27 2" xfId="134"/>
    <cellStyle name="Normal 27 3" xfId="135"/>
    <cellStyle name="Normal 28" xfId="136"/>
    <cellStyle name="Normal 28 2" xfId="137"/>
    <cellStyle name="Normal 28 3" xfId="138"/>
    <cellStyle name="Normal 29" xfId="139"/>
    <cellStyle name="Normal 29 2" xfId="140"/>
    <cellStyle name="Normal 29 3" xfId="141"/>
    <cellStyle name="Normal 3 2" xfId="142"/>
    <cellStyle name="Normal 3 3" xfId="143"/>
    <cellStyle name="Normal 30" xfId="144"/>
    <cellStyle name="Normal 30 2" xfId="145"/>
    <cellStyle name="Normal 30 3" xfId="146"/>
    <cellStyle name="Normal 31" xfId="147"/>
    <cellStyle name="Normal 31 2" xfId="148"/>
    <cellStyle name="Normal 31 3" xfId="149"/>
    <cellStyle name="Normal 32" xfId="150"/>
    <cellStyle name="Normal 32 2" xfId="151"/>
    <cellStyle name="Normal 32 3" xfId="152"/>
    <cellStyle name="Normal 33" xfId="153"/>
    <cellStyle name="Normal 33 2" xfId="154"/>
    <cellStyle name="Normal 33 3" xfId="155"/>
    <cellStyle name="Normal 34" xfId="156"/>
    <cellStyle name="Normal 35" xfId="157"/>
    <cellStyle name="Normal 36" xfId="158"/>
    <cellStyle name="Normal 36 2" xfId="159"/>
    <cellStyle name="Normal 36 3" xfId="160"/>
    <cellStyle name="Normal 37" xfId="161"/>
    <cellStyle name="Normal 37 2" xfId="162"/>
    <cellStyle name="Normal 37 3" xfId="163"/>
    <cellStyle name="Normal 38" xfId="164"/>
    <cellStyle name="Normal 38 2" xfId="165"/>
    <cellStyle name="Normal 38 3" xfId="166"/>
    <cellStyle name="Normal 39" xfId="167"/>
    <cellStyle name="Normal 39 2" xfId="168"/>
    <cellStyle name="Normal 39 3" xfId="169"/>
    <cellStyle name="Normal 4 2" xfId="170"/>
    <cellStyle name="Normal 4 3" xfId="171"/>
    <cellStyle name="Normal 40" xfId="172"/>
    <cellStyle name="Normal 40 2" xfId="173"/>
    <cellStyle name="Normal 40 3" xfId="174"/>
    <cellStyle name="Normal 41" xfId="175"/>
    <cellStyle name="Normal 41 2" xfId="176"/>
    <cellStyle name="Normal 41 3" xfId="177"/>
    <cellStyle name="Normal 42" xfId="178"/>
    <cellStyle name="Normal 42 2" xfId="179"/>
    <cellStyle name="Normal 42 3" xfId="180"/>
    <cellStyle name="Normal 43" xfId="181"/>
    <cellStyle name="Normal 49" xfId="182"/>
    <cellStyle name="Normal 5" xfId="183"/>
    <cellStyle name="Normal 5 2" xfId="184"/>
    <cellStyle name="Normal 5 3" xfId="185"/>
    <cellStyle name="Normal 52" xfId="186"/>
    <cellStyle name="Normal 6" xfId="187"/>
    <cellStyle name="Normal 6 2" xfId="188"/>
    <cellStyle name="Normal 6 3" xfId="189"/>
    <cellStyle name="Normal 7" xfId="190"/>
    <cellStyle name="Normal 7 2" xfId="191"/>
    <cellStyle name="Normal 7 3" xfId="192"/>
    <cellStyle name="Normal 8" xfId="193"/>
    <cellStyle name="Normal 8 2" xfId="194"/>
    <cellStyle name="Normal 8 3" xfId="195"/>
    <cellStyle name="Normal 9" xfId="196"/>
    <cellStyle name="Normal 9 2" xfId="197"/>
    <cellStyle name="Normal 9 3" xfId="198"/>
    <cellStyle name="Normal_Sheet1" xfId="199"/>
    <cellStyle name="Normal_Sheet2" xfId="200"/>
    <cellStyle name="Note 2" xfId="201"/>
    <cellStyle name="Note 3" xfId="202"/>
    <cellStyle name="Note 4" xfId="203"/>
    <cellStyle name="Note 5" xfId="204"/>
    <cellStyle name="Output 2" xfId="205"/>
    <cellStyle name="Title 2" xfId="206"/>
    <cellStyle name="Total 2" xfId="207"/>
    <cellStyle name="Warning Text 2" xfId="208"/>
    <cellStyle name="Акцент1" xfId="209"/>
    <cellStyle name="Акцент2" xfId="210"/>
    <cellStyle name="Акцент3" xfId="211"/>
    <cellStyle name="Акцент4" xfId="212"/>
    <cellStyle name="Акцент5" xfId="213"/>
    <cellStyle name="Акцент6" xfId="214"/>
    <cellStyle name="Ввод " xfId="215"/>
    <cellStyle name="Вывод" xfId="216"/>
    <cellStyle name="Вычисление" xfId="217"/>
    <cellStyle name="Hyperlink" xfId="218"/>
    <cellStyle name="Currency" xfId="219"/>
    <cellStyle name="Currency [0]" xfId="220"/>
    <cellStyle name="Заголовок 1" xfId="221"/>
    <cellStyle name="Заголовок 2" xfId="222"/>
    <cellStyle name="Заголовок 3" xfId="223"/>
    <cellStyle name="Заголовок 4" xfId="224"/>
    <cellStyle name="Итог" xfId="225"/>
    <cellStyle name="Контрольная ячейка" xfId="226"/>
    <cellStyle name="Название" xfId="227"/>
    <cellStyle name="Нейтральный" xfId="228"/>
    <cellStyle name="Обычный 2" xfId="229"/>
    <cellStyle name="Followed Hyperlink" xfId="230"/>
    <cellStyle name="Плохой" xfId="231"/>
    <cellStyle name="Пояснение" xfId="232"/>
    <cellStyle name="Примечание" xfId="233"/>
    <cellStyle name="Percent" xfId="234"/>
    <cellStyle name="Связанная ячейка" xfId="235"/>
    <cellStyle name="Текст предупреждения" xfId="236"/>
    <cellStyle name="Comma" xfId="237"/>
    <cellStyle name="Comma [0]" xfId="238"/>
    <cellStyle name="Хороший" xfId="2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151</xdr:row>
      <xdr:rowOff>0</xdr:rowOff>
    </xdr:from>
    <xdr:to>
      <xdr:col>2</xdr:col>
      <xdr:colOff>38100</xdr:colOff>
      <xdr:row>151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24545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150</xdr:row>
      <xdr:rowOff>0</xdr:rowOff>
    </xdr:from>
    <xdr:to>
      <xdr:col>2</xdr:col>
      <xdr:colOff>38100</xdr:colOff>
      <xdr:row>150</xdr:row>
      <xdr:rowOff>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243935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151</xdr:row>
      <xdr:rowOff>0</xdr:rowOff>
    </xdr:from>
    <xdr:to>
      <xdr:col>2</xdr:col>
      <xdr:colOff>38100</xdr:colOff>
      <xdr:row>151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24545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150</xdr:row>
      <xdr:rowOff>0</xdr:rowOff>
    </xdr:from>
    <xdr:to>
      <xdr:col>2</xdr:col>
      <xdr:colOff>38100</xdr:colOff>
      <xdr:row>150</xdr:row>
      <xdr:rowOff>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243935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2"/>
  <sheetViews>
    <sheetView tabSelected="1" view="pageLayout" zoomScale="85" zoomScaleNormal="90" zoomScaleSheetLayoutView="100" zoomScalePageLayoutView="85" workbookViewId="0" topLeftCell="A1">
      <selection activeCell="B13" sqref="B13"/>
    </sheetView>
  </sheetViews>
  <sheetFormatPr defaultColWidth="9.140625" defaultRowHeight="12.75" customHeight="1"/>
  <cols>
    <col min="1" max="1" width="26.28125" style="31" customWidth="1"/>
    <col min="2" max="2" width="116.421875" style="1" customWidth="1"/>
    <col min="3" max="3" width="11.00390625" style="1" customWidth="1"/>
    <col min="4" max="4" width="11.57421875" style="1" customWidth="1"/>
    <col min="5" max="5" width="10.28125" style="1" customWidth="1"/>
    <col min="6" max="6" width="11.7109375" style="1" hidden="1" customWidth="1"/>
    <col min="7" max="7" width="9.140625" style="1" customWidth="1"/>
    <col min="8" max="8" width="8.00390625" style="1" hidden="1" customWidth="1"/>
    <col min="9" max="9" width="11.140625" style="1" hidden="1" customWidth="1"/>
    <col min="10" max="24" width="9.140625" style="1" hidden="1" customWidth="1"/>
    <col min="25" max="25" width="0.71875" style="1" customWidth="1"/>
    <col min="26" max="16384" width="9.140625" style="1" customWidth="1"/>
  </cols>
  <sheetData>
    <row r="1" spans="1:6" s="2" customFormat="1" ht="12" customHeight="1">
      <c r="A1" s="100" t="s">
        <v>0</v>
      </c>
      <c r="B1" s="100" t="s">
        <v>1</v>
      </c>
      <c r="C1" s="89" t="s">
        <v>11</v>
      </c>
      <c r="D1" s="89"/>
      <c r="E1" s="89"/>
      <c r="F1" s="7" t="s">
        <v>4</v>
      </c>
    </row>
    <row r="2" spans="1:6" s="2" customFormat="1" ht="45.75" customHeight="1">
      <c r="A2" s="100"/>
      <c r="B2" s="100"/>
      <c r="C2" s="33" t="s">
        <v>8</v>
      </c>
      <c r="D2" s="33" t="s">
        <v>9</v>
      </c>
      <c r="E2" s="33" t="s">
        <v>10</v>
      </c>
      <c r="F2" s="7"/>
    </row>
    <row r="3" spans="1:6" s="2" customFormat="1" ht="13.5" customHeight="1">
      <c r="A3" s="90" t="s">
        <v>19</v>
      </c>
      <c r="B3" s="91"/>
      <c r="C3" s="91"/>
      <c r="D3" s="91"/>
      <c r="E3" s="91"/>
      <c r="F3" s="7"/>
    </row>
    <row r="4" spans="1:6" s="2" customFormat="1" ht="11.25" customHeight="1">
      <c r="A4" s="98" t="s">
        <v>68</v>
      </c>
      <c r="B4" s="99"/>
      <c r="C4" s="99"/>
      <c r="D4" s="99"/>
      <c r="E4" s="99"/>
      <c r="F4" s="9"/>
    </row>
    <row r="5" spans="1:6" s="2" customFormat="1" ht="11.25" customHeight="1">
      <c r="A5" s="101" t="s">
        <v>69</v>
      </c>
      <c r="B5" s="102"/>
      <c r="C5" s="102"/>
      <c r="D5" s="102"/>
      <c r="E5" s="102"/>
      <c r="F5" s="9"/>
    </row>
    <row r="6" spans="1:6" s="2" customFormat="1" ht="12" customHeight="1">
      <c r="A6" s="78" t="s">
        <v>150</v>
      </c>
      <c r="B6" s="44" t="s">
        <v>317</v>
      </c>
      <c r="C6" s="66">
        <f>5335*1.2</f>
        <v>6402</v>
      </c>
      <c r="D6" s="34">
        <f>C6*0.7</f>
        <v>4481.4</v>
      </c>
      <c r="E6" s="35">
        <f>C6*0.65</f>
        <v>4161.3</v>
      </c>
      <c r="F6" s="3"/>
    </row>
    <row r="7" spans="1:6" s="2" customFormat="1" ht="12" customHeight="1">
      <c r="A7" s="78" t="s">
        <v>151</v>
      </c>
      <c r="B7" s="44" t="s">
        <v>318</v>
      </c>
      <c r="C7" s="34">
        <f>19350</f>
        <v>19350</v>
      </c>
      <c r="D7" s="34">
        <f>C7*0.7</f>
        <v>13545</v>
      </c>
      <c r="E7" s="35">
        <f>C7*0.65</f>
        <v>12577.5</v>
      </c>
      <c r="F7" s="5"/>
    </row>
    <row r="8" spans="1:6" s="2" customFormat="1" ht="12" customHeight="1">
      <c r="A8" s="78" t="s">
        <v>152</v>
      </c>
      <c r="B8" s="44" t="s">
        <v>319</v>
      </c>
      <c r="C8" s="34">
        <f>8415*1.2</f>
        <v>10098</v>
      </c>
      <c r="D8" s="34">
        <f>C8*0.7</f>
        <v>7068.599999999999</v>
      </c>
      <c r="E8" s="35">
        <f>C8*0.65</f>
        <v>6563.7</v>
      </c>
      <c r="F8" s="5"/>
    </row>
    <row r="9" spans="1:6" s="2" customFormat="1" ht="12" customHeight="1">
      <c r="A9" s="79" t="s">
        <v>284</v>
      </c>
      <c r="B9" s="44" t="s">
        <v>320</v>
      </c>
      <c r="C9" s="34">
        <f>26180*1.2</f>
        <v>31416</v>
      </c>
      <c r="D9" s="34">
        <f>C9*0.7</f>
        <v>21991.199999999997</v>
      </c>
      <c r="E9" s="35">
        <f>C9*0.65</f>
        <v>20420.4</v>
      </c>
      <c r="F9" s="5"/>
    </row>
    <row r="10" spans="1:6" s="2" customFormat="1" ht="12" customHeight="1">
      <c r="A10" s="78" t="s">
        <v>153</v>
      </c>
      <c r="B10" s="44" t="s">
        <v>321</v>
      </c>
      <c r="C10" s="34">
        <f>4801.5*1.2</f>
        <v>5761.8</v>
      </c>
      <c r="D10" s="34">
        <f>C10*0.9</f>
        <v>5185.62</v>
      </c>
      <c r="E10" s="35">
        <f>C10*0.85</f>
        <v>4897.53</v>
      </c>
      <c r="F10" s="5"/>
    </row>
    <row r="11" spans="1:6" s="2" customFormat="1" ht="12" customHeight="1">
      <c r="A11" s="78" t="s">
        <v>154</v>
      </c>
      <c r="B11" s="44" t="s">
        <v>322</v>
      </c>
      <c r="C11" s="34">
        <f>7573.5*1.2</f>
        <v>9088.199999999999</v>
      </c>
      <c r="D11" s="34">
        <f>C11*0.9</f>
        <v>8179.379999999999</v>
      </c>
      <c r="E11" s="35">
        <f>C11*0.85</f>
        <v>7724.969999999998</v>
      </c>
      <c r="F11" s="5"/>
    </row>
    <row r="12" spans="1:6" s="2" customFormat="1" ht="12" customHeight="1">
      <c r="A12" s="78" t="s">
        <v>155</v>
      </c>
      <c r="B12" s="44" t="s">
        <v>323</v>
      </c>
      <c r="C12" s="34">
        <f>5990*5</f>
        <v>29950</v>
      </c>
      <c r="D12" s="34">
        <f>C12*0.9</f>
        <v>26955</v>
      </c>
      <c r="E12" s="35">
        <f>C12*0.85</f>
        <v>25457.5</v>
      </c>
      <c r="F12" s="5"/>
    </row>
    <row r="13" spans="1:6" s="2" customFormat="1" ht="12" customHeight="1">
      <c r="A13" s="78" t="s">
        <v>156</v>
      </c>
      <c r="B13" s="44" t="s">
        <v>324</v>
      </c>
      <c r="C13" s="34">
        <f>4180*1.2</f>
        <v>5016</v>
      </c>
      <c r="D13" s="34">
        <f>C13*0.9</f>
        <v>4514.400000000001</v>
      </c>
      <c r="E13" s="35">
        <f>C13*0.85</f>
        <v>4263.599999999999</v>
      </c>
      <c r="F13" s="5"/>
    </row>
    <row r="14" spans="1:6" s="2" customFormat="1" ht="12" customHeight="1">
      <c r="A14" s="78" t="s">
        <v>157</v>
      </c>
      <c r="B14" s="44" t="s">
        <v>325</v>
      </c>
      <c r="C14" s="34">
        <f>3690*5</f>
        <v>18450</v>
      </c>
      <c r="D14" s="34">
        <f>C14*0.9</f>
        <v>16605</v>
      </c>
      <c r="E14" s="35">
        <f>C14*0.85</f>
        <v>15682.5</v>
      </c>
      <c r="F14" s="5"/>
    </row>
    <row r="15" spans="1:6" s="2" customFormat="1" ht="14.25" customHeight="1">
      <c r="A15" s="96" t="s">
        <v>288</v>
      </c>
      <c r="B15" s="97"/>
      <c r="C15" s="97"/>
      <c r="D15" s="97"/>
      <c r="E15" s="97"/>
      <c r="F15" s="5"/>
    </row>
    <row r="16" spans="1:6" s="2" customFormat="1" ht="12" customHeight="1">
      <c r="A16" s="92" t="s">
        <v>158</v>
      </c>
      <c r="B16" s="93"/>
      <c r="C16" s="93"/>
      <c r="D16" s="93"/>
      <c r="E16" s="93"/>
      <c r="F16" s="5"/>
    </row>
    <row r="17" spans="1:6" s="2" customFormat="1" ht="11.25" customHeight="1">
      <c r="A17" s="78" t="s">
        <v>156</v>
      </c>
      <c r="B17" s="44" t="s">
        <v>326</v>
      </c>
      <c r="C17" s="34">
        <f>4543*1.2</f>
        <v>5451.599999999999</v>
      </c>
      <c r="D17" s="34">
        <f>C17*0.9</f>
        <v>4906.44</v>
      </c>
      <c r="E17" s="35">
        <f>C17*0.85</f>
        <v>4633.86</v>
      </c>
      <c r="F17" s="5"/>
    </row>
    <row r="18" spans="1:6" s="2" customFormat="1" ht="12" customHeight="1">
      <c r="A18" s="78" t="s">
        <v>160</v>
      </c>
      <c r="B18" s="44" t="s">
        <v>327</v>
      </c>
      <c r="C18" s="34">
        <f>3590*5</f>
        <v>17950</v>
      </c>
      <c r="D18" s="34">
        <f>C18*0.9</f>
        <v>16155</v>
      </c>
      <c r="E18" s="35">
        <f>C18*0.85</f>
        <v>15257.5</v>
      </c>
      <c r="F18" s="5"/>
    </row>
    <row r="19" spans="1:6" s="2" customFormat="1" ht="12" customHeight="1">
      <c r="A19" s="94" t="s">
        <v>159</v>
      </c>
      <c r="B19" s="95"/>
      <c r="C19" s="95"/>
      <c r="D19" s="95"/>
      <c r="E19" s="95"/>
      <c r="F19" s="5"/>
    </row>
    <row r="20" spans="1:6" s="2" customFormat="1" ht="11.25" customHeight="1">
      <c r="A20" s="98" t="s">
        <v>161</v>
      </c>
      <c r="B20" s="99"/>
      <c r="C20" s="99"/>
      <c r="D20" s="99"/>
      <c r="E20" s="99"/>
      <c r="F20" s="9"/>
    </row>
    <row r="21" spans="1:6" s="2" customFormat="1" ht="12" customHeight="1">
      <c r="A21" s="94" t="s">
        <v>148</v>
      </c>
      <c r="B21" s="95"/>
      <c r="C21" s="95"/>
      <c r="D21" s="95"/>
      <c r="E21" s="95"/>
      <c r="F21" s="9"/>
    </row>
    <row r="22" spans="1:6" s="18" customFormat="1" ht="12" customHeight="1">
      <c r="A22" s="103" t="s">
        <v>162</v>
      </c>
      <c r="B22" s="104"/>
      <c r="C22" s="104"/>
      <c r="D22" s="104"/>
      <c r="E22" s="104"/>
      <c r="F22" s="19"/>
    </row>
    <row r="23" spans="1:6" s="18" customFormat="1" ht="12" customHeight="1">
      <c r="A23" s="80" t="s">
        <v>163</v>
      </c>
      <c r="B23" s="36" t="s">
        <v>328</v>
      </c>
      <c r="C23" s="34">
        <f>480*5</f>
        <v>2400</v>
      </c>
      <c r="D23" s="34">
        <f>C23*0.9</f>
        <v>2160</v>
      </c>
      <c r="E23" s="35">
        <f>C23*0.85</f>
        <v>2040</v>
      </c>
      <c r="F23" s="19"/>
    </row>
    <row r="24" spans="1:9" s="2" customFormat="1" ht="11.25" customHeight="1">
      <c r="A24" s="80" t="s">
        <v>164</v>
      </c>
      <c r="B24" s="36" t="s">
        <v>329</v>
      </c>
      <c r="C24" s="34">
        <f>480*5</f>
        <v>2400</v>
      </c>
      <c r="D24" s="34">
        <f>C24*0.9</f>
        <v>2160</v>
      </c>
      <c r="E24" s="35">
        <f>C24*0.85</f>
        <v>2040</v>
      </c>
      <c r="F24" s="7"/>
      <c r="G24" s="22"/>
      <c r="H24" s="23"/>
      <c r="I24" s="22"/>
    </row>
    <row r="25" spans="1:9" s="2" customFormat="1" ht="12" customHeight="1">
      <c r="A25" s="105" t="s">
        <v>301</v>
      </c>
      <c r="B25" s="105"/>
      <c r="C25" s="105"/>
      <c r="D25" s="105"/>
      <c r="E25" s="105"/>
      <c r="F25" s="10"/>
      <c r="G25" s="22"/>
      <c r="H25" s="23"/>
      <c r="I25" s="22"/>
    </row>
    <row r="26" spans="1:9" s="2" customFormat="1" ht="11.25" customHeight="1">
      <c r="A26" s="101" t="s">
        <v>69</v>
      </c>
      <c r="B26" s="102"/>
      <c r="C26" s="102"/>
      <c r="D26" s="102"/>
      <c r="E26" s="102"/>
      <c r="F26" s="10"/>
      <c r="G26" s="22"/>
      <c r="H26" s="23"/>
      <c r="I26" s="22"/>
    </row>
    <row r="27" spans="1:9" s="16" customFormat="1" ht="12" customHeight="1">
      <c r="A27" s="106" t="s">
        <v>223</v>
      </c>
      <c r="B27" s="107"/>
      <c r="C27" s="107"/>
      <c r="D27" s="107"/>
      <c r="E27" s="107"/>
      <c r="F27" s="15"/>
      <c r="G27" s="21"/>
      <c r="H27" s="21"/>
      <c r="I27" s="21"/>
    </row>
    <row r="28" spans="1:9" s="16" customFormat="1" ht="12" customHeight="1">
      <c r="A28" s="79" t="s">
        <v>173</v>
      </c>
      <c r="B28" s="37" t="s">
        <v>165</v>
      </c>
      <c r="C28" s="34">
        <f>27878.4*1.2</f>
        <v>33454.08</v>
      </c>
      <c r="D28" s="35">
        <f>C28*0.9</f>
        <v>30108.672000000002</v>
      </c>
      <c r="E28" s="35">
        <f>C28*0.85</f>
        <v>28435.968</v>
      </c>
      <c r="F28" s="15"/>
      <c r="G28" s="21"/>
      <c r="H28" s="21"/>
      <c r="I28" s="21"/>
    </row>
    <row r="29" spans="1:9" s="2" customFormat="1" ht="12" customHeight="1">
      <c r="A29" s="78" t="s">
        <v>174</v>
      </c>
      <c r="B29" s="37" t="s">
        <v>166</v>
      </c>
      <c r="C29" s="34">
        <f>54014.4*1.2</f>
        <v>64817.28</v>
      </c>
      <c r="D29" s="35">
        <f aca="true" t="shared" si="0" ref="D29:D35">C29*0.9</f>
        <v>58335.552</v>
      </c>
      <c r="E29" s="35">
        <f aca="true" t="shared" si="1" ref="E29:E35">C29*0.85</f>
        <v>55094.687999999995</v>
      </c>
      <c r="F29" s="13" t="s">
        <v>2</v>
      </c>
      <c r="G29" s="21"/>
      <c r="H29" s="21"/>
      <c r="I29" s="21"/>
    </row>
    <row r="30" spans="1:9" s="2" customFormat="1" ht="12.75" customHeight="1">
      <c r="A30" s="78" t="s">
        <v>175</v>
      </c>
      <c r="B30" s="38" t="s">
        <v>167</v>
      </c>
      <c r="C30" s="34">
        <f>5285.5*1.2</f>
        <v>6342.599999999999</v>
      </c>
      <c r="D30" s="35">
        <f t="shared" si="0"/>
        <v>5708.339999999999</v>
      </c>
      <c r="E30" s="35">
        <f t="shared" si="1"/>
        <v>5391.209999999999</v>
      </c>
      <c r="F30" s="13" t="s">
        <v>2</v>
      </c>
      <c r="G30" s="21"/>
      <c r="H30" s="21"/>
      <c r="I30" s="21"/>
    </row>
    <row r="31" spans="1:9" s="2" customFormat="1" ht="12" customHeight="1">
      <c r="A31" s="78" t="s">
        <v>176</v>
      </c>
      <c r="B31" s="38" t="s">
        <v>168</v>
      </c>
      <c r="C31" s="34">
        <f>5168.9*1.2</f>
        <v>6202.679999999999</v>
      </c>
      <c r="D31" s="35">
        <f t="shared" si="0"/>
        <v>5582.411999999999</v>
      </c>
      <c r="E31" s="35">
        <f t="shared" si="1"/>
        <v>5272.277999999999</v>
      </c>
      <c r="F31" s="13" t="s">
        <v>2</v>
      </c>
      <c r="G31" s="21"/>
      <c r="H31" s="21"/>
      <c r="I31" s="21"/>
    </row>
    <row r="32" spans="1:9" s="2" customFormat="1" ht="12" customHeight="1">
      <c r="A32" s="78" t="s">
        <v>177</v>
      </c>
      <c r="B32" s="38" t="s">
        <v>169</v>
      </c>
      <c r="C32" s="34">
        <f>5053.4*1.2</f>
        <v>6064.079999999999</v>
      </c>
      <c r="D32" s="35">
        <f t="shared" si="0"/>
        <v>5457.672</v>
      </c>
      <c r="E32" s="35">
        <f t="shared" si="1"/>
        <v>5154.467999999999</v>
      </c>
      <c r="F32" s="13" t="s">
        <v>2</v>
      </c>
      <c r="G32" s="21"/>
      <c r="H32" s="21"/>
      <c r="I32" s="21"/>
    </row>
    <row r="33" spans="1:9" s="2" customFormat="1" ht="12" customHeight="1">
      <c r="A33" s="78" t="s">
        <v>178</v>
      </c>
      <c r="B33" s="37" t="s">
        <v>170</v>
      </c>
      <c r="C33" s="34">
        <f>4820.2*1.2</f>
        <v>5784.24</v>
      </c>
      <c r="D33" s="35">
        <f t="shared" si="0"/>
        <v>5205.816</v>
      </c>
      <c r="E33" s="35">
        <f t="shared" si="1"/>
        <v>4916.603999999999</v>
      </c>
      <c r="F33" s="13"/>
      <c r="G33" s="21"/>
      <c r="H33" s="21"/>
      <c r="I33" s="21"/>
    </row>
    <row r="34" spans="1:9" s="2" customFormat="1" ht="12" customHeight="1">
      <c r="A34" s="78" t="s">
        <v>179</v>
      </c>
      <c r="B34" s="37" t="s">
        <v>171</v>
      </c>
      <c r="C34" s="34">
        <f>4529.8*1.2</f>
        <v>5435.76</v>
      </c>
      <c r="D34" s="35">
        <f t="shared" si="0"/>
        <v>4892.184</v>
      </c>
      <c r="E34" s="35">
        <f t="shared" si="1"/>
        <v>4620.396</v>
      </c>
      <c r="F34" s="13"/>
      <c r="G34" s="21"/>
      <c r="H34" s="21"/>
      <c r="I34" s="21"/>
    </row>
    <row r="35" spans="1:9" s="2" customFormat="1" ht="11.25" customHeight="1">
      <c r="A35" s="78" t="s">
        <v>180</v>
      </c>
      <c r="B35" s="37" t="s">
        <v>172</v>
      </c>
      <c r="C35" s="34">
        <f>4297.7*1.2</f>
        <v>5157.24</v>
      </c>
      <c r="D35" s="35">
        <f t="shared" si="0"/>
        <v>4641.516</v>
      </c>
      <c r="E35" s="35">
        <f t="shared" si="1"/>
        <v>4383.6539999999995</v>
      </c>
      <c r="F35" s="7"/>
      <c r="G35" s="21"/>
      <c r="H35" s="21"/>
      <c r="I35" s="21"/>
    </row>
    <row r="36" spans="1:9" s="16" customFormat="1" ht="12" customHeight="1">
      <c r="A36" s="106" t="s">
        <v>181</v>
      </c>
      <c r="B36" s="107"/>
      <c r="C36" s="107"/>
      <c r="D36" s="107"/>
      <c r="E36" s="107"/>
      <c r="F36" s="17"/>
      <c r="G36" s="21"/>
      <c r="H36" s="21"/>
      <c r="I36" s="21"/>
    </row>
    <row r="37" spans="1:9" s="16" customFormat="1" ht="12" customHeight="1">
      <c r="A37" s="81" t="s">
        <v>188</v>
      </c>
      <c r="B37" s="82" t="s">
        <v>182</v>
      </c>
      <c r="C37" s="75">
        <f>7899.1*1.2</f>
        <v>9478.92</v>
      </c>
      <c r="D37" s="76">
        <f aca="true" t="shared" si="2" ref="D37:D42">C37*0.9</f>
        <v>8531.028</v>
      </c>
      <c r="E37" s="76">
        <f aca="true" t="shared" si="3" ref="E37:E42">C37*0.85</f>
        <v>8057.081999999999</v>
      </c>
      <c r="F37" s="17"/>
      <c r="G37" s="21"/>
      <c r="H37" s="21"/>
      <c r="I37" s="21"/>
    </row>
    <row r="38" spans="1:9" s="2" customFormat="1" ht="12" customHeight="1">
      <c r="A38" s="78" t="s">
        <v>189</v>
      </c>
      <c r="B38" s="37" t="s">
        <v>183</v>
      </c>
      <c r="C38" s="34">
        <f>7724.2*1.2</f>
        <v>9269.039999999999</v>
      </c>
      <c r="D38" s="35">
        <f t="shared" si="2"/>
        <v>8342.135999999999</v>
      </c>
      <c r="E38" s="35">
        <f t="shared" si="3"/>
        <v>7878.683999999999</v>
      </c>
      <c r="F38" s="3" t="s">
        <v>3</v>
      </c>
      <c r="G38" s="21"/>
      <c r="H38" s="21"/>
      <c r="I38" s="21"/>
    </row>
    <row r="39" spans="1:9" s="2" customFormat="1" ht="12" customHeight="1">
      <c r="A39" s="78" t="s">
        <v>190</v>
      </c>
      <c r="B39" s="37" t="s">
        <v>184</v>
      </c>
      <c r="C39" s="34">
        <f>7550.4*1.2</f>
        <v>9060.48</v>
      </c>
      <c r="D39" s="35">
        <f t="shared" si="2"/>
        <v>8154.432</v>
      </c>
      <c r="E39" s="35">
        <f t="shared" si="3"/>
        <v>7701.407999999999</v>
      </c>
      <c r="F39" s="3" t="s">
        <v>3</v>
      </c>
      <c r="G39" s="21"/>
      <c r="H39" s="21"/>
      <c r="I39" s="21"/>
    </row>
    <row r="40" spans="1:9" s="2" customFormat="1" ht="12" customHeight="1">
      <c r="A40" s="78" t="s">
        <v>191</v>
      </c>
      <c r="B40" s="37" t="s">
        <v>187</v>
      </c>
      <c r="C40" s="34">
        <f>7201.7*1.2</f>
        <v>8642.039999999999</v>
      </c>
      <c r="D40" s="35">
        <f t="shared" si="2"/>
        <v>7777.835999999999</v>
      </c>
      <c r="E40" s="35">
        <f t="shared" si="3"/>
        <v>7345.733999999999</v>
      </c>
      <c r="F40" s="3"/>
      <c r="G40" s="21"/>
      <c r="H40" s="21"/>
      <c r="I40" s="21"/>
    </row>
    <row r="41" spans="1:9" s="2" customFormat="1" ht="12" customHeight="1">
      <c r="A41" s="78" t="s">
        <v>192</v>
      </c>
      <c r="B41" s="37" t="s">
        <v>185</v>
      </c>
      <c r="C41" s="34">
        <f>6969.6*1.2</f>
        <v>8363.52</v>
      </c>
      <c r="D41" s="35">
        <f t="shared" si="2"/>
        <v>7527.168000000001</v>
      </c>
      <c r="E41" s="35">
        <f t="shared" si="3"/>
        <v>7108.992</v>
      </c>
      <c r="F41" s="3"/>
      <c r="G41" s="21"/>
      <c r="H41" s="21"/>
      <c r="I41" s="21"/>
    </row>
    <row r="42" spans="1:9" s="18" customFormat="1" ht="11.25" customHeight="1">
      <c r="A42" s="78" t="s">
        <v>193</v>
      </c>
      <c r="B42" s="37" t="s">
        <v>186</v>
      </c>
      <c r="C42" s="34">
        <f>6562.6*1.2</f>
        <v>7875.12</v>
      </c>
      <c r="D42" s="35">
        <f t="shared" si="2"/>
        <v>7087.608</v>
      </c>
      <c r="E42" s="35">
        <f t="shared" si="3"/>
        <v>6693.852</v>
      </c>
      <c r="F42" s="4"/>
      <c r="G42" s="21"/>
      <c r="H42" s="24"/>
      <c r="I42" s="24"/>
    </row>
    <row r="43" spans="1:9" s="16" customFormat="1" ht="12" customHeight="1">
      <c r="A43" s="106" t="s">
        <v>222</v>
      </c>
      <c r="B43" s="107"/>
      <c r="C43" s="107"/>
      <c r="D43" s="107"/>
      <c r="E43" s="107"/>
      <c r="F43" s="15"/>
      <c r="G43" s="21"/>
      <c r="H43" s="25"/>
      <c r="I43" s="25"/>
    </row>
    <row r="44" spans="1:9" s="16" customFormat="1" ht="12" customHeight="1">
      <c r="A44" s="78" t="s">
        <v>202</v>
      </c>
      <c r="B44" s="37" t="s">
        <v>194</v>
      </c>
      <c r="C44" s="34">
        <f>23500*5</f>
        <v>117500</v>
      </c>
      <c r="D44" s="35">
        <f>C44*0.9</f>
        <v>105750</v>
      </c>
      <c r="E44" s="35">
        <f>C44*0.85</f>
        <v>99875</v>
      </c>
      <c r="F44" s="15"/>
      <c r="G44" s="21"/>
      <c r="H44" s="25"/>
      <c r="I44" s="25"/>
    </row>
    <row r="45" spans="1:9" s="18" customFormat="1" ht="12" customHeight="1">
      <c r="A45" s="78" t="s">
        <v>203</v>
      </c>
      <c r="B45" s="37" t="s">
        <v>195</v>
      </c>
      <c r="C45" s="34">
        <f>46050*5</f>
        <v>230250</v>
      </c>
      <c r="D45" s="35">
        <f aca="true" t="shared" si="4" ref="D45:D51">C45*0.9</f>
        <v>207225</v>
      </c>
      <c r="E45" s="35">
        <f aca="true" t="shared" si="5" ref="E45:E51">C45*0.85</f>
        <v>195712.5</v>
      </c>
      <c r="F45" s="20" t="s">
        <v>2</v>
      </c>
      <c r="G45" s="21"/>
      <c r="H45" s="24"/>
      <c r="I45" s="24"/>
    </row>
    <row r="46" spans="1:9" s="18" customFormat="1" ht="12" customHeight="1">
      <c r="A46" s="78" t="s">
        <v>204</v>
      </c>
      <c r="B46" s="38" t="s">
        <v>196</v>
      </c>
      <c r="C46" s="34">
        <f>4512*5</f>
        <v>22560</v>
      </c>
      <c r="D46" s="35">
        <f t="shared" si="4"/>
        <v>20304</v>
      </c>
      <c r="E46" s="35">
        <f t="shared" si="5"/>
        <v>19176</v>
      </c>
      <c r="F46" s="20" t="s">
        <v>2</v>
      </c>
      <c r="G46" s="21"/>
      <c r="H46" s="24"/>
      <c r="I46" s="24"/>
    </row>
    <row r="47" spans="1:9" s="18" customFormat="1" ht="12" customHeight="1">
      <c r="A47" s="78" t="s">
        <v>205</v>
      </c>
      <c r="B47" s="38" t="s">
        <v>197</v>
      </c>
      <c r="C47" s="34">
        <f>4416*5</f>
        <v>22080</v>
      </c>
      <c r="D47" s="35">
        <f t="shared" si="4"/>
        <v>19872</v>
      </c>
      <c r="E47" s="35">
        <f t="shared" si="5"/>
        <v>18768</v>
      </c>
      <c r="F47" s="20" t="s">
        <v>2</v>
      </c>
      <c r="G47" s="21"/>
      <c r="H47" s="24"/>
      <c r="I47" s="24"/>
    </row>
    <row r="48" spans="1:9" s="18" customFormat="1" ht="12" customHeight="1">
      <c r="A48" s="78" t="s">
        <v>206</v>
      </c>
      <c r="B48" s="38" t="s">
        <v>198</v>
      </c>
      <c r="C48" s="34">
        <f>4320*5</f>
        <v>21600</v>
      </c>
      <c r="D48" s="35">
        <f t="shared" si="4"/>
        <v>19440</v>
      </c>
      <c r="E48" s="35">
        <f t="shared" si="5"/>
        <v>18360</v>
      </c>
      <c r="F48" s="20" t="s">
        <v>2</v>
      </c>
      <c r="G48" s="21"/>
      <c r="H48" s="24"/>
      <c r="I48" s="24"/>
    </row>
    <row r="49" spans="1:9" s="18" customFormat="1" ht="12" customHeight="1">
      <c r="A49" s="78" t="s">
        <v>207</v>
      </c>
      <c r="B49" s="37" t="s">
        <v>201</v>
      </c>
      <c r="C49" s="34">
        <f>4070*5</f>
        <v>20350</v>
      </c>
      <c r="D49" s="35">
        <f t="shared" si="4"/>
        <v>18315</v>
      </c>
      <c r="E49" s="35">
        <f t="shared" si="5"/>
        <v>17297.5</v>
      </c>
      <c r="F49" s="20"/>
      <c r="G49" s="21"/>
      <c r="H49" s="24"/>
      <c r="I49" s="24"/>
    </row>
    <row r="50" spans="1:9" s="18" customFormat="1" ht="12" customHeight="1">
      <c r="A50" s="78" t="s">
        <v>208</v>
      </c>
      <c r="B50" s="37" t="s">
        <v>200</v>
      </c>
      <c r="C50" s="34">
        <f>3821*5</f>
        <v>19105</v>
      </c>
      <c r="D50" s="35">
        <f t="shared" si="4"/>
        <v>17194.5</v>
      </c>
      <c r="E50" s="35">
        <f t="shared" si="5"/>
        <v>16239.25</v>
      </c>
      <c r="F50" s="20"/>
      <c r="G50" s="21"/>
      <c r="H50" s="24"/>
      <c r="I50" s="24"/>
    </row>
    <row r="51" spans="1:9" s="18" customFormat="1" ht="11.25" customHeight="1">
      <c r="A51" s="78" t="s">
        <v>209</v>
      </c>
      <c r="B51" s="37" t="s">
        <v>199</v>
      </c>
      <c r="C51" s="34">
        <f>3571*5</f>
        <v>17855</v>
      </c>
      <c r="D51" s="35">
        <f t="shared" si="4"/>
        <v>16069.5</v>
      </c>
      <c r="E51" s="35">
        <f t="shared" si="5"/>
        <v>15176.75</v>
      </c>
      <c r="F51" s="4"/>
      <c r="G51" s="21"/>
      <c r="H51" s="24"/>
      <c r="I51" s="24"/>
    </row>
    <row r="52" spans="1:9" s="16" customFormat="1" ht="12" customHeight="1">
      <c r="A52" s="106" t="s">
        <v>224</v>
      </c>
      <c r="B52" s="107"/>
      <c r="C52" s="107"/>
      <c r="D52" s="107"/>
      <c r="E52" s="107"/>
      <c r="F52" s="17"/>
      <c r="G52" s="21"/>
      <c r="H52" s="25"/>
      <c r="I52" s="25"/>
    </row>
    <row r="53" spans="1:9" s="16" customFormat="1" ht="12" customHeight="1">
      <c r="A53" s="78" t="s">
        <v>216</v>
      </c>
      <c r="B53" s="37" t="s">
        <v>214</v>
      </c>
      <c r="C53" s="34">
        <f>6316*5</f>
        <v>31580</v>
      </c>
      <c r="D53" s="35">
        <f aca="true" t="shared" si="6" ref="D53:D58">C53*0.9</f>
        <v>28422</v>
      </c>
      <c r="E53" s="35">
        <f aca="true" t="shared" si="7" ref="E53:E58">C53*0.85</f>
        <v>26843</v>
      </c>
      <c r="F53" s="17"/>
      <c r="G53" s="21"/>
      <c r="H53" s="25"/>
      <c r="I53" s="25"/>
    </row>
    <row r="54" spans="1:9" s="18" customFormat="1" ht="12" customHeight="1">
      <c r="A54" s="78" t="s">
        <v>217</v>
      </c>
      <c r="B54" s="37" t="s">
        <v>210</v>
      </c>
      <c r="C54" s="34">
        <f>6182*5</f>
        <v>30910</v>
      </c>
      <c r="D54" s="35">
        <f t="shared" si="6"/>
        <v>27819</v>
      </c>
      <c r="E54" s="35">
        <f t="shared" si="7"/>
        <v>26273.5</v>
      </c>
      <c r="F54" s="4" t="s">
        <v>3</v>
      </c>
      <c r="G54" s="21"/>
      <c r="H54" s="24"/>
      <c r="I54" s="24"/>
    </row>
    <row r="55" spans="1:9" s="18" customFormat="1" ht="12" customHeight="1">
      <c r="A55" s="78" t="s">
        <v>218</v>
      </c>
      <c r="B55" s="37" t="s">
        <v>215</v>
      </c>
      <c r="C55" s="34">
        <f>6048*5</f>
        <v>30240</v>
      </c>
      <c r="D55" s="35">
        <f t="shared" si="6"/>
        <v>27216</v>
      </c>
      <c r="E55" s="35">
        <f t="shared" si="7"/>
        <v>25704</v>
      </c>
      <c r="F55" s="4" t="s">
        <v>3</v>
      </c>
      <c r="G55" s="21"/>
      <c r="H55" s="24"/>
      <c r="I55" s="24"/>
    </row>
    <row r="56" spans="1:9" s="18" customFormat="1" ht="12" customHeight="1">
      <c r="A56" s="78" t="s">
        <v>219</v>
      </c>
      <c r="B56" s="37" t="s">
        <v>211</v>
      </c>
      <c r="C56" s="34">
        <f>5698*5</f>
        <v>28490</v>
      </c>
      <c r="D56" s="35">
        <f t="shared" si="6"/>
        <v>25641</v>
      </c>
      <c r="E56" s="35">
        <f t="shared" si="7"/>
        <v>24216.5</v>
      </c>
      <c r="F56" s="19"/>
      <c r="G56" s="21"/>
      <c r="H56" s="24"/>
      <c r="I56" s="24"/>
    </row>
    <row r="57" spans="1:9" s="18" customFormat="1" ht="12" customHeight="1">
      <c r="A57" s="78" t="s">
        <v>220</v>
      </c>
      <c r="B57" s="37" t="s">
        <v>212</v>
      </c>
      <c r="C57" s="34">
        <f>5349*5</f>
        <v>26745</v>
      </c>
      <c r="D57" s="35">
        <f t="shared" si="6"/>
        <v>24070.5</v>
      </c>
      <c r="E57" s="35">
        <f t="shared" si="7"/>
        <v>22733.25</v>
      </c>
      <c r="F57" s="19"/>
      <c r="G57" s="21"/>
      <c r="H57" s="24"/>
      <c r="I57" s="24"/>
    </row>
    <row r="58" spans="1:9" s="2" customFormat="1" ht="12" customHeight="1">
      <c r="A58" s="78" t="s">
        <v>221</v>
      </c>
      <c r="B58" s="37" t="s">
        <v>213</v>
      </c>
      <c r="C58" s="34">
        <f>4999*5</f>
        <v>24995</v>
      </c>
      <c r="D58" s="35">
        <f t="shared" si="6"/>
        <v>22495.5</v>
      </c>
      <c r="E58" s="35">
        <f t="shared" si="7"/>
        <v>21245.75</v>
      </c>
      <c r="F58" s="8"/>
      <c r="G58" s="21"/>
      <c r="H58" s="24"/>
      <c r="I58" s="24"/>
    </row>
    <row r="59" spans="1:9" s="2" customFormat="1" ht="12.75">
      <c r="A59" s="101" t="s">
        <v>225</v>
      </c>
      <c r="B59" s="102"/>
      <c r="C59" s="102"/>
      <c r="D59" s="102"/>
      <c r="E59" s="102"/>
      <c r="F59" s="9"/>
      <c r="G59" s="21"/>
      <c r="H59" s="24"/>
      <c r="I59" s="24"/>
    </row>
    <row r="60" spans="1:9" s="16" customFormat="1" ht="12" customHeight="1">
      <c r="A60" s="106" t="s">
        <v>226</v>
      </c>
      <c r="B60" s="107"/>
      <c r="C60" s="107"/>
      <c r="D60" s="107"/>
      <c r="E60" s="107"/>
      <c r="F60" s="15"/>
      <c r="G60" s="21"/>
      <c r="H60" s="25"/>
      <c r="I60" s="25"/>
    </row>
    <row r="61" spans="1:9" s="16" customFormat="1" ht="12" customHeight="1">
      <c r="A61" s="78" t="s">
        <v>234</v>
      </c>
      <c r="B61" s="37" t="s">
        <v>227</v>
      </c>
      <c r="C61" s="69">
        <f>3263.37*1.2</f>
        <v>3916.044</v>
      </c>
      <c r="D61" s="70">
        <f>C61*0.9</f>
        <v>3524.4396</v>
      </c>
      <c r="E61" s="70">
        <f>C61*0.85</f>
        <v>3328.6373999999996</v>
      </c>
      <c r="F61" s="15"/>
      <c r="G61" s="21"/>
      <c r="H61" s="25"/>
      <c r="I61" s="25"/>
    </row>
    <row r="62" spans="1:9" s="18" customFormat="1" ht="12" customHeight="1">
      <c r="A62" s="78" t="s">
        <v>235</v>
      </c>
      <c r="B62" s="37" t="s">
        <v>228</v>
      </c>
      <c r="C62" s="34">
        <f>3158.1*1.2</f>
        <v>3789.72</v>
      </c>
      <c r="D62" s="35">
        <f aca="true" t="shared" si="8" ref="D62:D67">C62*0.9</f>
        <v>3410.748</v>
      </c>
      <c r="E62" s="35">
        <f aca="true" t="shared" si="9" ref="E62:E67">C62*0.85</f>
        <v>3221.2619999999997</v>
      </c>
      <c r="F62" s="20" t="s">
        <v>2</v>
      </c>
      <c r="G62" s="21"/>
      <c r="H62" s="24"/>
      <c r="I62" s="24"/>
    </row>
    <row r="63" spans="1:9" s="2" customFormat="1" ht="11.25" customHeight="1">
      <c r="A63" s="78" t="s">
        <v>236</v>
      </c>
      <c r="B63" s="37" t="s">
        <v>229</v>
      </c>
      <c r="C63" s="34">
        <f>3087.92*1.2</f>
        <v>3705.504</v>
      </c>
      <c r="D63" s="35">
        <f t="shared" si="8"/>
        <v>3334.9536</v>
      </c>
      <c r="E63" s="35">
        <f t="shared" si="9"/>
        <v>3149.6784</v>
      </c>
      <c r="F63" s="13" t="s">
        <v>2</v>
      </c>
      <c r="G63" s="21"/>
      <c r="H63" s="24"/>
      <c r="I63" s="24"/>
    </row>
    <row r="64" spans="1:9" s="2" customFormat="1" ht="12" customHeight="1">
      <c r="A64" s="78" t="s">
        <v>237</v>
      </c>
      <c r="B64" s="37" t="s">
        <v>230</v>
      </c>
      <c r="C64" s="34">
        <f>2982.65*1.2</f>
        <v>3579.18</v>
      </c>
      <c r="D64" s="35">
        <f t="shared" si="8"/>
        <v>3221.2619999999997</v>
      </c>
      <c r="E64" s="35">
        <f t="shared" si="9"/>
        <v>3042.303</v>
      </c>
      <c r="F64" s="13" t="s">
        <v>2</v>
      </c>
      <c r="G64" s="21"/>
      <c r="H64" s="24"/>
      <c r="I64" s="24"/>
    </row>
    <row r="65" spans="1:9" s="2" customFormat="1" ht="13.5" customHeight="1">
      <c r="A65" s="78" t="s">
        <v>238</v>
      </c>
      <c r="B65" s="37" t="s">
        <v>231</v>
      </c>
      <c r="C65" s="34">
        <f>2842.29*1.2</f>
        <v>3410.748</v>
      </c>
      <c r="D65" s="35">
        <f t="shared" si="8"/>
        <v>3069.6732</v>
      </c>
      <c r="E65" s="35">
        <f t="shared" si="9"/>
        <v>2899.1358</v>
      </c>
      <c r="F65" s="13" t="s">
        <v>2</v>
      </c>
      <c r="G65" s="21"/>
      <c r="H65" s="24"/>
      <c r="I65" s="24"/>
    </row>
    <row r="66" spans="1:9" s="2" customFormat="1" ht="12" customHeight="1">
      <c r="A66" s="78" t="s">
        <v>239</v>
      </c>
      <c r="B66" s="37" t="s">
        <v>232</v>
      </c>
      <c r="C66" s="34">
        <f>2666.84*1.2</f>
        <v>3200.208</v>
      </c>
      <c r="D66" s="35">
        <f t="shared" si="8"/>
        <v>2880.1872000000003</v>
      </c>
      <c r="E66" s="35">
        <f t="shared" si="9"/>
        <v>2720.1768</v>
      </c>
      <c r="F66" s="12"/>
      <c r="G66" s="21"/>
      <c r="H66" s="24"/>
      <c r="I66" s="24"/>
    </row>
    <row r="67" spans="1:9" s="2" customFormat="1" ht="12.75" customHeight="1">
      <c r="A67" s="78" t="s">
        <v>240</v>
      </c>
      <c r="B67" s="37" t="s">
        <v>233</v>
      </c>
      <c r="C67" s="34">
        <f>2491.39*1.2</f>
        <v>2989.6679999999997</v>
      </c>
      <c r="D67" s="35">
        <f t="shared" si="8"/>
        <v>2690.7012</v>
      </c>
      <c r="E67" s="35">
        <f t="shared" si="9"/>
        <v>2541.2177999999994</v>
      </c>
      <c r="F67" s="6"/>
      <c r="G67" s="21"/>
      <c r="H67" s="24"/>
      <c r="I67" s="24"/>
    </row>
    <row r="68" spans="1:9" s="2" customFormat="1" ht="12" customHeight="1">
      <c r="A68" s="106" t="s">
        <v>241</v>
      </c>
      <c r="B68" s="107"/>
      <c r="C68" s="107"/>
      <c r="D68" s="107"/>
      <c r="E68" s="107"/>
      <c r="F68" s="13" t="s">
        <v>3</v>
      </c>
      <c r="G68" s="21"/>
      <c r="H68" s="24"/>
      <c r="I68" s="24"/>
    </row>
    <row r="69" spans="1:9" s="2" customFormat="1" ht="12" customHeight="1">
      <c r="A69" s="79" t="s">
        <v>286</v>
      </c>
      <c r="B69" s="37" t="s">
        <v>285</v>
      </c>
      <c r="C69" s="77">
        <f>4927*1.2</f>
        <v>5912.4</v>
      </c>
      <c r="D69" s="35">
        <f aca="true" t="shared" si="10" ref="D69:D75">C69*0.9</f>
        <v>5321.16</v>
      </c>
      <c r="E69" s="35">
        <f aca="true" t="shared" si="11" ref="E69:E75">C69*0.85</f>
        <v>5025.54</v>
      </c>
      <c r="F69" s="13"/>
      <c r="G69" s="21"/>
      <c r="H69" s="24"/>
      <c r="I69" s="24"/>
    </row>
    <row r="70" spans="1:9" s="2" customFormat="1" ht="12.75" customHeight="1">
      <c r="A70" s="78" t="s">
        <v>248</v>
      </c>
      <c r="B70" s="37" t="s">
        <v>242</v>
      </c>
      <c r="C70" s="34">
        <f>4772.24*1.2</f>
        <v>5726.687999999999</v>
      </c>
      <c r="D70" s="35">
        <f t="shared" si="10"/>
        <v>5154.0192</v>
      </c>
      <c r="E70" s="35">
        <f t="shared" si="11"/>
        <v>4867.684799999999</v>
      </c>
      <c r="F70" s="3" t="s">
        <v>3</v>
      </c>
      <c r="G70" s="21"/>
      <c r="H70" s="24"/>
      <c r="I70" s="24"/>
    </row>
    <row r="71" spans="1:9" s="2" customFormat="1" ht="12.75" customHeight="1">
      <c r="A71" s="78" t="s">
        <v>249</v>
      </c>
      <c r="B71" s="37" t="s">
        <v>243</v>
      </c>
      <c r="C71" s="34">
        <f>4666.97*1.2</f>
        <v>5600.3640000000005</v>
      </c>
      <c r="D71" s="35">
        <f t="shared" si="10"/>
        <v>5040.3276000000005</v>
      </c>
      <c r="E71" s="35">
        <f t="shared" si="11"/>
        <v>4760.3094</v>
      </c>
      <c r="F71" s="3" t="s">
        <v>3</v>
      </c>
      <c r="G71" s="21"/>
      <c r="H71" s="24"/>
      <c r="I71" s="24"/>
    </row>
    <row r="72" spans="1:9" s="2" customFormat="1" ht="12" customHeight="1">
      <c r="A72" s="78" t="s">
        <v>250</v>
      </c>
      <c r="B72" s="37" t="s">
        <v>244</v>
      </c>
      <c r="C72" s="34">
        <f>4561.7*1.2</f>
        <v>5474.04</v>
      </c>
      <c r="D72" s="35">
        <f t="shared" si="10"/>
        <v>4926.636</v>
      </c>
      <c r="E72" s="35">
        <f t="shared" si="11"/>
        <v>4652.934</v>
      </c>
      <c r="F72" s="3" t="s">
        <v>3</v>
      </c>
      <c r="G72" s="21"/>
      <c r="H72" s="24"/>
      <c r="I72" s="24"/>
    </row>
    <row r="73" spans="1:9" s="2" customFormat="1" ht="12" customHeight="1">
      <c r="A73" s="78" t="s">
        <v>251</v>
      </c>
      <c r="B73" s="37" t="s">
        <v>245</v>
      </c>
      <c r="C73" s="34">
        <f>4421.34*1.2</f>
        <v>5305.608</v>
      </c>
      <c r="D73" s="35">
        <f t="shared" si="10"/>
        <v>4775.0472</v>
      </c>
      <c r="E73" s="35">
        <f t="shared" si="11"/>
        <v>4509.7668</v>
      </c>
      <c r="F73" s="5"/>
      <c r="G73" s="21"/>
      <c r="H73" s="24"/>
      <c r="I73" s="24"/>
    </row>
    <row r="74" spans="1:9" s="2" customFormat="1" ht="12" customHeight="1">
      <c r="A74" s="78" t="s">
        <v>252</v>
      </c>
      <c r="B74" s="37" t="s">
        <v>246</v>
      </c>
      <c r="C74" s="34">
        <f>4245.89*1.2</f>
        <v>5095.068</v>
      </c>
      <c r="D74" s="35">
        <f t="shared" si="10"/>
        <v>4585.5612</v>
      </c>
      <c r="E74" s="35">
        <f t="shared" si="11"/>
        <v>4330.8078000000005</v>
      </c>
      <c r="F74" s="5"/>
      <c r="G74" s="21"/>
      <c r="H74" s="24"/>
      <c r="I74" s="24"/>
    </row>
    <row r="75" spans="1:9" s="18" customFormat="1" ht="12" customHeight="1">
      <c r="A75" s="78" t="s">
        <v>253</v>
      </c>
      <c r="B75" s="37" t="s">
        <v>247</v>
      </c>
      <c r="C75" s="34">
        <f>4105.53*1.2</f>
        <v>4926.6359999999995</v>
      </c>
      <c r="D75" s="35">
        <f t="shared" si="10"/>
        <v>4433.9724</v>
      </c>
      <c r="E75" s="35">
        <f t="shared" si="11"/>
        <v>4187.6406</v>
      </c>
      <c r="F75" s="19"/>
      <c r="G75" s="21"/>
      <c r="H75" s="24"/>
      <c r="I75" s="24"/>
    </row>
    <row r="76" spans="1:9" s="2" customFormat="1" ht="15" customHeight="1">
      <c r="A76" s="94" t="s">
        <v>287</v>
      </c>
      <c r="B76" s="95"/>
      <c r="C76" s="95"/>
      <c r="D76" s="95"/>
      <c r="E76" s="95"/>
      <c r="F76" s="10"/>
      <c r="G76" s="21"/>
      <c r="H76" s="24"/>
      <c r="I76" s="24"/>
    </row>
    <row r="77" spans="1:9" s="2" customFormat="1" ht="14.25" customHeight="1">
      <c r="A77" s="108" t="s">
        <v>254</v>
      </c>
      <c r="B77" s="109"/>
      <c r="C77" s="109"/>
      <c r="D77" s="109"/>
      <c r="E77" s="109"/>
      <c r="F77" s="10"/>
      <c r="G77" s="21"/>
      <c r="H77" s="24"/>
      <c r="I77" s="24"/>
    </row>
    <row r="78" spans="1:9" s="16" customFormat="1" ht="12" customHeight="1">
      <c r="A78" s="106" t="s">
        <v>255</v>
      </c>
      <c r="B78" s="107"/>
      <c r="C78" s="107"/>
      <c r="D78" s="107"/>
      <c r="E78" s="107"/>
      <c r="F78" s="15"/>
      <c r="G78" s="21"/>
      <c r="H78" s="25"/>
      <c r="I78" s="25"/>
    </row>
    <row r="79" spans="1:9" s="16" customFormat="1" ht="12.75" customHeight="1">
      <c r="A79" s="78" t="s">
        <v>263</v>
      </c>
      <c r="B79" s="37" t="s">
        <v>256</v>
      </c>
      <c r="C79" s="34">
        <f>2821*5</f>
        <v>14105</v>
      </c>
      <c r="D79" s="35">
        <f>C79*0.9</f>
        <v>12694.5</v>
      </c>
      <c r="E79" s="35">
        <f>C79*0.85</f>
        <v>11989.25</v>
      </c>
      <c r="F79" s="15"/>
      <c r="G79" s="21"/>
      <c r="H79" s="25"/>
      <c r="I79" s="25"/>
    </row>
    <row r="80" spans="1:9" s="18" customFormat="1" ht="12.75">
      <c r="A80" s="78" t="s">
        <v>264</v>
      </c>
      <c r="B80" s="37" t="s">
        <v>257</v>
      </c>
      <c r="C80" s="34">
        <f>2764*5</f>
        <v>13820</v>
      </c>
      <c r="D80" s="35">
        <f aca="true" t="shared" si="12" ref="D80:D85">C80*0.9</f>
        <v>12438</v>
      </c>
      <c r="E80" s="35">
        <f aca="true" t="shared" si="13" ref="E80:E85">C80*0.85</f>
        <v>11747</v>
      </c>
      <c r="F80" s="20" t="s">
        <v>2</v>
      </c>
      <c r="G80" s="21"/>
      <c r="H80" s="24"/>
      <c r="I80" s="24"/>
    </row>
    <row r="81" spans="1:9" s="18" customFormat="1" ht="11.25" customHeight="1">
      <c r="A81" s="78" t="s">
        <v>265</v>
      </c>
      <c r="B81" s="37" t="s">
        <v>258</v>
      </c>
      <c r="C81" s="34">
        <f>2707*5</f>
        <v>13535</v>
      </c>
      <c r="D81" s="35">
        <f t="shared" si="12"/>
        <v>12181.5</v>
      </c>
      <c r="E81" s="35">
        <f t="shared" si="13"/>
        <v>11504.75</v>
      </c>
      <c r="F81" s="20" t="s">
        <v>2</v>
      </c>
      <c r="G81" s="21"/>
      <c r="H81" s="24"/>
      <c r="I81" s="24"/>
    </row>
    <row r="82" spans="1:9" s="18" customFormat="1" ht="12" customHeight="1">
      <c r="A82" s="78" t="s">
        <v>266</v>
      </c>
      <c r="B82" s="37" t="s">
        <v>259</v>
      </c>
      <c r="C82" s="34">
        <f>2649*5</f>
        <v>13245</v>
      </c>
      <c r="D82" s="35">
        <f t="shared" si="12"/>
        <v>11920.5</v>
      </c>
      <c r="E82" s="35">
        <f t="shared" si="13"/>
        <v>11258.25</v>
      </c>
      <c r="F82" s="20" t="s">
        <v>2</v>
      </c>
      <c r="G82" s="21"/>
      <c r="H82" s="24"/>
      <c r="I82" s="24"/>
    </row>
    <row r="83" spans="1:9" s="18" customFormat="1" ht="12" customHeight="1">
      <c r="A83" s="78" t="s">
        <v>267</v>
      </c>
      <c r="B83" s="37" t="s">
        <v>260</v>
      </c>
      <c r="C83" s="34">
        <f>2591*5</f>
        <v>12955</v>
      </c>
      <c r="D83" s="35">
        <f t="shared" si="12"/>
        <v>11659.5</v>
      </c>
      <c r="E83" s="35">
        <f t="shared" si="13"/>
        <v>11011.75</v>
      </c>
      <c r="F83" s="20" t="s">
        <v>2</v>
      </c>
      <c r="G83" s="21"/>
      <c r="H83" s="24"/>
      <c r="I83" s="24"/>
    </row>
    <row r="84" spans="1:9" s="18" customFormat="1" ht="12" customHeight="1">
      <c r="A84" s="78" t="s">
        <v>268</v>
      </c>
      <c r="B84" s="37" t="s">
        <v>261</v>
      </c>
      <c r="C84" s="34">
        <f>2442*5</f>
        <v>12210</v>
      </c>
      <c r="D84" s="35">
        <f t="shared" si="12"/>
        <v>10989</v>
      </c>
      <c r="E84" s="35">
        <f t="shared" si="13"/>
        <v>10378.5</v>
      </c>
      <c r="F84" s="20"/>
      <c r="G84" s="21"/>
      <c r="H84" s="24"/>
      <c r="I84" s="24"/>
    </row>
    <row r="85" spans="1:9" s="18" customFormat="1" ht="13.5" customHeight="1">
      <c r="A85" s="78" t="s">
        <v>269</v>
      </c>
      <c r="B85" s="37" t="s">
        <v>262</v>
      </c>
      <c r="C85" s="34">
        <f>2292*5</f>
        <v>11460</v>
      </c>
      <c r="D85" s="35">
        <f t="shared" si="12"/>
        <v>10314</v>
      </c>
      <c r="E85" s="35">
        <f t="shared" si="13"/>
        <v>9741</v>
      </c>
      <c r="F85" s="4"/>
      <c r="G85" s="21"/>
      <c r="H85" s="24"/>
      <c r="I85" s="24"/>
    </row>
    <row r="86" spans="1:9" s="16" customFormat="1" ht="12" customHeight="1">
      <c r="A86" s="106" t="s">
        <v>270</v>
      </c>
      <c r="B86" s="107"/>
      <c r="C86" s="107"/>
      <c r="D86" s="107"/>
      <c r="E86" s="107"/>
      <c r="F86" s="17"/>
      <c r="G86" s="21"/>
      <c r="H86" s="25"/>
      <c r="I86" s="25"/>
    </row>
    <row r="87" spans="1:9" s="16" customFormat="1" ht="12.75" customHeight="1">
      <c r="A87" s="78" t="s">
        <v>278</v>
      </c>
      <c r="B87" s="37" t="s">
        <v>271</v>
      </c>
      <c r="C87" s="34">
        <f>3870*5</f>
        <v>19350</v>
      </c>
      <c r="D87" s="35">
        <f aca="true" t="shared" si="14" ref="D87:D92">C87*0.9</f>
        <v>17415</v>
      </c>
      <c r="E87" s="35">
        <f aca="true" t="shared" si="15" ref="E87:E92">C87*0.85</f>
        <v>16447.5</v>
      </c>
      <c r="F87" s="17"/>
      <c r="G87" s="21"/>
      <c r="H87" s="25"/>
      <c r="I87" s="25"/>
    </row>
    <row r="88" spans="1:9" s="18" customFormat="1" ht="12.75" customHeight="1">
      <c r="A88" s="78" t="s">
        <v>279</v>
      </c>
      <c r="B88" s="37" t="s">
        <v>272</v>
      </c>
      <c r="C88" s="34">
        <f>3789*5</f>
        <v>18945</v>
      </c>
      <c r="D88" s="35">
        <f t="shared" si="14"/>
        <v>17050.5</v>
      </c>
      <c r="E88" s="35">
        <f t="shared" si="15"/>
        <v>16103.25</v>
      </c>
      <c r="F88" s="4" t="s">
        <v>3</v>
      </c>
      <c r="G88" s="21"/>
      <c r="H88" s="24"/>
      <c r="I88" s="24"/>
    </row>
    <row r="89" spans="1:9" s="18" customFormat="1" ht="13.5" customHeight="1">
      <c r="A89" s="78" t="s">
        <v>280</v>
      </c>
      <c r="B89" s="37" t="s">
        <v>273</v>
      </c>
      <c r="C89" s="34">
        <f>3709*5</f>
        <v>18545</v>
      </c>
      <c r="D89" s="35">
        <f t="shared" si="14"/>
        <v>16690.5</v>
      </c>
      <c r="E89" s="35">
        <f t="shared" si="15"/>
        <v>15763.25</v>
      </c>
      <c r="F89" s="4" t="s">
        <v>3</v>
      </c>
      <c r="G89" s="21"/>
      <c r="H89" s="24"/>
      <c r="I89" s="24"/>
    </row>
    <row r="90" spans="1:9" s="18" customFormat="1" ht="12" customHeight="1">
      <c r="A90" s="78" t="s">
        <v>281</v>
      </c>
      <c r="B90" s="37" t="s">
        <v>274</v>
      </c>
      <c r="C90" s="34">
        <f>3628*5</f>
        <v>18140</v>
      </c>
      <c r="D90" s="35">
        <f t="shared" si="14"/>
        <v>16326</v>
      </c>
      <c r="E90" s="35">
        <f t="shared" si="15"/>
        <v>15419</v>
      </c>
      <c r="F90" s="19"/>
      <c r="G90" s="21"/>
      <c r="H90" s="24"/>
      <c r="I90" s="24"/>
    </row>
    <row r="91" spans="1:9" s="18" customFormat="1" ht="14.25" customHeight="1">
      <c r="A91" s="78" t="s">
        <v>282</v>
      </c>
      <c r="B91" s="37" t="s">
        <v>275</v>
      </c>
      <c r="C91" s="34">
        <f>3418*5</f>
        <v>17090</v>
      </c>
      <c r="D91" s="35">
        <f t="shared" si="14"/>
        <v>15381</v>
      </c>
      <c r="E91" s="35">
        <f t="shared" si="15"/>
        <v>14526.5</v>
      </c>
      <c r="F91" s="19"/>
      <c r="G91" s="21"/>
      <c r="H91" s="24"/>
      <c r="I91" s="24"/>
    </row>
    <row r="92" spans="1:6" s="2" customFormat="1" ht="14.25" customHeight="1">
      <c r="A92" s="78" t="s">
        <v>283</v>
      </c>
      <c r="B92" s="37" t="s">
        <v>276</v>
      </c>
      <c r="C92" s="34">
        <f>3209*5</f>
        <v>16045</v>
      </c>
      <c r="D92" s="35">
        <f t="shared" si="14"/>
        <v>14440.5</v>
      </c>
      <c r="E92" s="35">
        <f t="shared" si="15"/>
        <v>13638.25</v>
      </c>
      <c r="F92" s="8"/>
    </row>
    <row r="93" spans="1:9" s="18" customFormat="1" ht="17.25" customHeight="1">
      <c r="A93" s="94" t="s">
        <v>287</v>
      </c>
      <c r="B93" s="95"/>
      <c r="C93" s="95"/>
      <c r="D93" s="95"/>
      <c r="E93" s="95"/>
      <c r="F93" s="4"/>
      <c r="G93" s="21"/>
      <c r="H93" s="24"/>
      <c r="I93" s="24"/>
    </row>
    <row r="94" spans="1:6" s="2" customFormat="1" ht="12" customHeight="1">
      <c r="A94" s="110" t="s">
        <v>5</v>
      </c>
      <c r="B94" s="111"/>
      <c r="C94" s="111"/>
      <c r="D94" s="111"/>
      <c r="E94" s="111"/>
      <c r="F94" s="5"/>
    </row>
    <row r="95" spans="1:6" s="2" customFormat="1" ht="12.75">
      <c r="A95" s="118" t="s">
        <v>277</v>
      </c>
      <c r="B95" s="118"/>
      <c r="C95" s="118"/>
      <c r="D95" s="118"/>
      <c r="E95" s="118"/>
      <c r="F95" s="12"/>
    </row>
    <row r="96" spans="1:6" s="2" customFormat="1" ht="12.75">
      <c r="A96" s="118" t="s">
        <v>289</v>
      </c>
      <c r="B96" s="118"/>
      <c r="C96" s="118"/>
      <c r="D96" s="118"/>
      <c r="E96" s="118"/>
      <c r="F96" s="13"/>
    </row>
    <row r="97" spans="1:6" s="2" customFormat="1" ht="12.75">
      <c r="A97" s="118" t="s">
        <v>70</v>
      </c>
      <c r="B97" s="118"/>
      <c r="C97" s="118"/>
      <c r="D97" s="118"/>
      <c r="E97" s="118"/>
      <c r="F97" s="13"/>
    </row>
    <row r="98" spans="1:6" s="2" customFormat="1" ht="13.5" customHeight="1">
      <c r="A98" s="119" t="s">
        <v>311</v>
      </c>
      <c r="B98" s="120"/>
      <c r="C98" s="120"/>
      <c r="D98" s="120"/>
      <c r="E98" s="120"/>
      <c r="F98" s="10"/>
    </row>
    <row r="99" spans="1:6" s="2" customFormat="1" ht="13.5" customHeight="1">
      <c r="A99" s="39" t="s">
        <v>15</v>
      </c>
      <c r="B99" s="40" t="s">
        <v>307</v>
      </c>
      <c r="C99" s="112" t="s">
        <v>310</v>
      </c>
      <c r="D99" s="113"/>
      <c r="E99" s="113"/>
      <c r="F99" s="10"/>
    </row>
    <row r="100" spans="1:6" s="2" customFormat="1" ht="13.5" customHeight="1">
      <c r="A100" s="39" t="s">
        <v>16</v>
      </c>
      <c r="B100" s="40" t="s">
        <v>308</v>
      </c>
      <c r="C100" s="114"/>
      <c r="D100" s="115"/>
      <c r="E100" s="115"/>
      <c r="F100" s="10"/>
    </row>
    <row r="101" spans="1:6" s="2" customFormat="1" ht="12" customHeight="1">
      <c r="A101" s="39" t="s">
        <v>17</v>
      </c>
      <c r="B101" s="40" t="s">
        <v>309</v>
      </c>
      <c r="C101" s="116"/>
      <c r="D101" s="117"/>
      <c r="E101" s="117"/>
      <c r="F101" s="8"/>
    </row>
    <row r="102" spans="1:6" s="2" customFormat="1" ht="13.5" customHeight="1">
      <c r="A102" s="121" t="s">
        <v>7</v>
      </c>
      <c r="B102" s="122"/>
      <c r="C102" s="122"/>
      <c r="D102" s="122"/>
      <c r="E102" s="122"/>
      <c r="F102" s="8"/>
    </row>
    <row r="103" spans="1:5" ht="14.25" customHeight="1">
      <c r="A103" s="123" t="s">
        <v>68</v>
      </c>
      <c r="B103" s="124"/>
      <c r="C103" s="124"/>
      <c r="D103" s="124"/>
      <c r="E103" s="124"/>
    </row>
    <row r="104" spans="1:6" s="2" customFormat="1" ht="15" customHeight="1">
      <c r="A104" s="125" t="s">
        <v>69</v>
      </c>
      <c r="B104" s="126"/>
      <c r="C104" s="126"/>
      <c r="D104" s="126"/>
      <c r="E104" s="126"/>
      <c r="F104" s="4"/>
    </row>
    <row r="105" spans="1:6" s="2" customFormat="1" ht="14.25" customHeight="1">
      <c r="A105" s="43" t="s">
        <v>61</v>
      </c>
      <c r="B105" s="42" t="s">
        <v>290</v>
      </c>
      <c r="C105" s="71">
        <v>24950</v>
      </c>
      <c r="D105" s="56">
        <f>C105*0.7</f>
        <v>17465</v>
      </c>
      <c r="E105" s="56">
        <f>C105*0.65</f>
        <v>16217.5</v>
      </c>
      <c r="F105" s="8"/>
    </row>
    <row r="106" spans="1:6" s="2" customFormat="1" ht="12" customHeight="1">
      <c r="A106" s="43" t="s">
        <v>62</v>
      </c>
      <c r="B106" s="46" t="s">
        <v>291</v>
      </c>
      <c r="C106" s="72">
        <v>22450</v>
      </c>
      <c r="D106" s="56">
        <f>C106*0.9</f>
        <v>20205</v>
      </c>
      <c r="E106" s="56">
        <f>C106*0.85</f>
        <v>19082.5</v>
      </c>
      <c r="F106" s="3"/>
    </row>
    <row r="107" spans="1:6" s="28" customFormat="1" ht="12.75">
      <c r="A107" s="49" t="s">
        <v>63</v>
      </c>
      <c r="B107" s="50" t="s">
        <v>292</v>
      </c>
      <c r="C107" s="72">
        <v>9950</v>
      </c>
      <c r="D107" s="56">
        <f>C107*0.9</f>
        <v>8955</v>
      </c>
      <c r="E107" s="56">
        <f>C107*0.85</f>
        <v>8457.5</v>
      </c>
      <c r="F107" s="27"/>
    </row>
    <row r="108" spans="1:6" s="2" customFormat="1" ht="12.75">
      <c r="A108" s="53" t="s">
        <v>71</v>
      </c>
      <c r="B108" s="54" t="s">
        <v>293</v>
      </c>
      <c r="C108" s="72">
        <v>59950</v>
      </c>
      <c r="D108" s="56">
        <f>C108*0.9</f>
        <v>53955</v>
      </c>
      <c r="E108" s="56">
        <f>C108*0.85</f>
        <v>50957.5</v>
      </c>
      <c r="F108" s="13"/>
    </row>
    <row r="109" spans="1:6" s="28" customFormat="1" ht="12.75">
      <c r="A109" s="51" t="s">
        <v>59</v>
      </c>
      <c r="B109" s="52" t="s">
        <v>67</v>
      </c>
      <c r="C109" s="73">
        <v>18950</v>
      </c>
      <c r="D109" s="73">
        <f>C109*0.9</f>
        <v>17055</v>
      </c>
      <c r="E109" s="73">
        <f>C109*0.85</f>
        <v>16107.5</v>
      </c>
      <c r="F109" s="29"/>
    </row>
    <row r="110" spans="1:6" s="2" customFormat="1" ht="16.5" customHeight="1">
      <c r="A110" s="125" t="s">
        <v>128</v>
      </c>
      <c r="B110" s="126"/>
      <c r="C110" s="126"/>
      <c r="D110" s="126"/>
      <c r="E110" s="126"/>
      <c r="F110" s="13"/>
    </row>
    <row r="111" spans="1:5" ht="15" customHeight="1">
      <c r="A111" s="43" t="s">
        <v>64</v>
      </c>
      <c r="B111" s="44" t="s">
        <v>294</v>
      </c>
      <c r="C111" s="71">
        <v>14950</v>
      </c>
      <c r="D111" s="56">
        <f>C111*0.7</f>
        <v>10465</v>
      </c>
      <c r="E111" s="56">
        <f>C111*0.65</f>
        <v>9717.5</v>
      </c>
    </row>
    <row r="112" spans="1:5" ht="15" customHeight="1">
      <c r="A112" s="43" t="s">
        <v>129</v>
      </c>
      <c r="B112" s="44" t="s">
        <v>295</v>
      </c>
      <c r="C112" s="71">
        <v>19950</v>
      </c>
      <c r="D112" s="56">
        <f>C112*0.7</f>
        <v>13965</v>
      </c>
      <c r="E112" s="56">
        <f>C112*0.65</f>
        <v>12967.5</v>
      </c>
    </row>
    <row r="113" spans="1:6" s="2" customFormat="1" ht="12.75">
      <c r="A113" s="43" t="s">
        <v>65</v>
      </c>
      <c r="B113" s="48" t="s">
        <v>296</v>
      </c>
      <c r="C113" s="72">
        <v>13450</v>
      </c>
      <c r="D113" s="56">
        <f>C113*0.9</f>
        <v>12105</v>
      </c>
      <c r="E113" s="56">
        <f>C113*0.85</f>
        <v>11432.5</v>
      </c>
      <c r="F113" s="32"/>
    </row>
    <row r="114" spans="1:6" s="2" customFormat="1" ht="12.75">
      <c r="A114" s="43" t="s">
        <v>130</v>
      </c>
      <c r="B114" s="48" t="s">
        <v>297</v>
      </c>
      <c r="C114" s="72">
        <v>17950</v>
      </c>
      <c r="D114" s="56">
        <f>C114*0.9</f>
        <v>16155</v>
      </c>
      <c r="E114" s="56">
        <f>C114*0.85</f>
        <v>15257.5</v>
      </c>
      <c r="F114" s="32"/>
    </row>
    <row r="115" spans="1:6" s="2" customFormat="1" ht="16.5" customHeight="1">
      <c r="A115" s="53" t="s">
        <v>72</v>
      </c>
      <c r="B115" s="44" t="s">
        <v>298</v>
      </c>
      <c r="C115" s="55">
        <v>35950</v>
      </c>
      <c r="D115" s="56">
        <f>C115*0.9</f>
        <v>32355</v>
      </c>
      <c r="E115" s="56">
        <f>C115*0.85</f>
        <v>30557.5</v>
      </c>
      <c r="F115" s="13"/>
    </row>
    <row r="116" spans="1:6" s="2" customFormat="1" ht="12.75">
      <c r="A116" s="51" t="s">
        <v>60</v>
      </c>
      <c r="B116" s="52" t="s">
        <v>133</v>
      </c>
      <c r="C116" s="73">
        <v>11350</v>
      </c>
      <c r="D116" s="73">
        <f>C116*0.9</f>
        <v>10215</v>
      </c>
      <c r="E116" s="73">
        <f>C116*0.85</f>
        <v>9647.5</v>
      </c>
      <c r="F116" s="13"/>
    </row>
    <row r="117" spans="1:6" s="2" customFormat="1" ht="12" customHeight="1">
      <c r="A117" s="94" t="s">
        <v>143</v>
      </c>
      <c r="B117" s="95"/>
      <c r="C117" s="95"/>
      <c r="D117" s="95"/>
      <c r="E117" s="95"/>
      <c r="F117" s="6"/>
    </row>
    <row r="118" spans="1:6" s="2" customFormat="1" ht="12" customHeight="1">
      <c r="A118" s="94" t="s">
        <v>315</v>
      </c>
      <c r="B118" s="95"/>
      <c r="C118" s="95"/>
      <c r="D118" s="95"/>
      <c r="E118" s="95"/>
      <c r="F118" s="6"/>
    </row>
    <row r="119" spans="1:6" s="2" customFormat="1" ht="12" customHeight="1">
      <c r="A119" s="94" t="s">
        <v>131</v>
      </c>
      <c r="B119" s="95"/>
      <c r="C119" s="95"/>
      <c r="D119" s="95"/>
      <c r="E119" s="95"/>
      <c r="F119" s="6"/>
    </row>
    <row r="120" spans="1:6" s="2" customFormat="1" ht="12" customHeight="1">
      <c r="A120" s="94" t="s">
        <v>316</v>
      </c>
      <c r="B120" s="95"/>
      <c r="C120" s="95"/>
      <c r="D120" s="95"/>
      <c r="E120" s="95"/>
      <c r="F120" s="6"/>
    </row>
    <row r="121" spans="1:6" s="2" customFormat="1" ht="12" customHeight="1">
      <c r="A121" s="94" t="s">
        <v>132</v>
      </c>
      <c r="B121" s="95"/>
      <c r="C121" s="95"/>
      <c r="D121" s="95"/>
      <c r="E121" s="95"/>
      <c r="F121" s="6"/>
    </row>
    <row r="122" spans="1:6" s="2" customFormat="1" ht="15" customHeight="1">
      <c r="A122" s="123" t="s">
        <v>145</v>
      </c>
      <c r="B122" s="124"/>
      <c r="C122" s="124"/>
      <c r="D122" s="124"/>
      <c r="E122" s="124"/>
      <c r="F122" s="4"/>
    </row>
    <row r="123" spans="1:6" s="2" customFormat="1" ht="22.5" customHeight="1">
      <c r="A123" s="94" t="s">
        <v>147</v>
      </c>
      <c r="B123" s="95"/>
      <c r="C123" s="95"/>
      <c r="D123" s="95"/>
      <c r="E123" s="95"/>
      <c r="F123" s="9"/>
    </row>
    <row r="124" spans="1:6" s="2" customFormat="1" ht="15" customHeight="1">
      <c r="A124" s="125" t="s">
        <v>69</v>
      </c>
      <c r="B124" s="126"/>
      <c r="C124" s="126"/>
      <c r="D124" s="126"/>
      <c r="E124" s="126"/>
      <c r="F124" s="4"/>
    </row>
    <row r="125" spans="1:6" ht="12.75" customHeight="1">
      <c r="A125" s="106" t="s">
        <v>122</v>
      </c>
      <c r="B125" s="107"/>
      <c r="C125" s="107"/>
      <c r="D125" s="107"/>
      <c r="E125" s="107"/>
      <c r="F125" s="30"/>
    </row>
    <row r="126" spans="1:6" ht="12.75" customHeight="1">
      <c r="A126" s="60" t="s">
        <v>100</v>
      </c>
      <c r="B126" s="62" t="s">
        <v>73</v>
      </c>
      <c r="C126" s="63">
        <v>84950</v>
      </c>
      <c r="D126" s="64">
        <f aca="true" t="shared" si="16" ref="D126:D131">C126*0.9</f>
        <v>76455</v>
      </c>
      <c r="E126" s="64">
        <f aca="true" t="shared" si="17" ref="E126:E131">C126*0.85</f>
        <v>72207.5</v>
      </c>
      <c r="F126" s="30"/>
    </row>
    <row r="127" spans="1:6" ht="12.75" customHeight="1">
      <c r="A127" s="60" t="s">
        <v>101</v>
      </c>
      <c r="B127" s="62" t="s">
        <v>74</v>
      </c>
      <c r="C127" s="63">
        <v>134055</v>
      </c>
      <c r="D127" s="64">
        <f t="shared" si="16"/>
        <v>120649.5</v>
      </c>
      <c r="E127" s="64">
        <f t="shared" si="17"/>
        <v>113946.75</v>
      </c>
      <c r="F127" s="30"/>
    </row>
    <row r="128" spans="1:6" ht="12.75" customHeight="1">
      <c r="A128" s="60" t="s">
        <v>102</v>
      </c>
      <c r="B128" s="62" t="s">
        <v>75</v>
      </c>
      <c r="C128" s="63">
        <v>24995</v>
      </c>
      <c r="D128" s="64">
        <f t="shared" si="16"/>
        <v>22495.5</v>
      </c>
      <c r="E128" s="64">
        <f t="shared" si="17"/>
        <v>21245.75</v>
      </c>
      <c r="F128" s="30"/>
    </row>
    <row r="129" spans="1:6" ht="12.75" customHeight="1">
      <c r="A129" s="60" t="s">
        <v>103</v>
      </c>
      <c r="B129" s="62" t="s">
        <v>76</v>
      </c>
      <c r="C129" s="63">
        <v>23705</v>
      </c>
      <c r="D129" s="64">
        <f t="shared" si="16"/>
        <v>21334.5</v>
      </c>
      <c r="E129" s="64">
        <f t="shared" si="17"/>
        <v>20149.25</v>
      </c>
      <c r="F129" s="30"/>
    </row>
    <row r="130" spans="1:6" ht="12.75">
      <c r="A130" s="60" t="s">
        <v>104</v>
      </c>
      <c r="B130" s="62" t="s">
        <v>77</v>
      </c>
      <c r="C130" s="63">
        <v>22760</v>
      </c>
      <c r="D130" s="64">
        <f t="shared" si="16"/>
        <v>20484</v>
      </c>
      <c r="E130" s="64">
        <f t="shared" si="17"/>
        <v>19346</v>
      </c>
      <c r="F130" s="30"/>
    </row>
    <row r="131" spans="1:5" ht="12.75">
      <c r="A131" s="60" t="s">
        <v>105</v>
      </c>
      <c r="B131" s="62" t="s">
        <v>78</v>
      </c>
      <c r="C131" s="63">
        <v>21675</v>
      </c>
      <c r="D131" s="64">
        <f t="shared" si="16"/>
        <v>19507.5</v>
      </c>
      <c r="E131" s="64">
        <f t="shared" si="17"/>
        <v>18423.75</v>
      </c>
    </row>
    <row r="132" spans="1:6" s="2" customFormat="1" ht="12" customHeight="1">
      <c r="A132" s="106" t="s">
        <v>123</v>
      </c>
      <c r="B132" s="107"/>
      <c r="C132" s="107"/>
      <c r="D132" s="107"/>
      <c r="E132" s="107"/>
      <c r="F132" s="3"/>
    </row>
    <row r="133" spans="1:7" s="2" customFormat="1" ht="12" customHeight="1">
      <c r="A133" s="57" t="s">
        <v>106</v>
      </c>
      <c r="B133" s="58" t="s">
        <v>79</v>
      </c>
      <c r="C133" s="59">
        <v>62328</v>
      </c>
      <c r="D133" s="47">
        <f>C133*0.9</f>
        <v>56095.200000000004</v>
      </c>
      <c r="E133" s="47">
        <f>C133*0.85</f>
        <v>52978.799999999996</v>
      </c>
      <c r="F133" s="7"/>
      <c r="G133" s="86"/>
    </row>
    <row r="134" spans="1:7" s="2" customFormat="1" ht="12" customHeight="1">
      <c r="A134" s="57" t="s">
        <v>107</v>
      </c>
      <c r="B134" s="58" t="s">
        <v>80</v>
      </c>
      <c r="C134" s="59">
        <v>59148.2</v>
      </c>
      <c r="D134" s="47">
        <f>C134*0.9</f>
        <v>53233.38</v>
      </c>
      <c r="E134" s="47">
        <f>C134*0.85</f>
        <v>50275.969999999994</v>
      </c>
      <c r="F134" s="4"/>
      <c r="G134" s="86"/>
    </row>
    <row r="135" spans="1:7" s="2" customFormat="1" ht="12.75">
      <c r="A135" s="57" t="s">
        <v>108</v>
      </c>
      <c r="B135" s="58" t="s">
        <v>81</v>
      </c>
      <c r="C135" s="59">
        <v>56955.15</v>
      </c>
      <c r="D135" s="47">
        <f>C135*0.9</f>
        <v>51259.635</v>
      </c>
      <c r="E135" s="47">
        <f>C135*0.85</f>
        <v>48411.8775</v>
      </c>
      <c r="F135" s="4"/>
      <c r="G135" s="86"/>
    </row>
    <row r="136" spans="1:7" s="2" customFormat="1" ht="12.75">
      <c r="A136" s="57" t="s">
        <v>109</v>
      </c>
      <c r="B136" s="58" t="s">
        <v>82</v>
      </c>
      <c r="C136" s="59">
        <v>54309.75</v>
      </c>
      <c r="D136" s="47">
        <f>C136*0.9</f>
        <v>48878.775</v>
      </c>
      <c r="E136" s="47">
        <f>C136*0.85</f>
        <v>46163.2875</v>
      </c>
      <c r="F136" s="4"/>
      <c r="G136" s="86"/>
    </row>
    <row r="137" spans="1:9" s="2" customFormat="1" ht="16.5" customHeight="1">
      <c r="A137" s="125" t="s">
        <v>96</v>
      </c>
      <c r="B137" s="126"/>
      <c r="C137" s="126"/>
      <c r="D137" s="126"/>
      <c r="E137" s="126"/>
      <c r="F137" s="10"/>
      <c r="G137" s="21"/>
      <c r="H137" s="24"/>
      <c r="I137" s="24"/>
    </row>
    <row r="138" spans="1:5" ht="15" customHeight="1">
      <c r="A138" s="128" t="s">
        <v>124</v>
      </c>
      <c r="B138" s="129"/>
      <c r="C138" s="129"/>
      <c r="D138" s="129"/>
      <c r="E138" s="129"/>
    </row>
    <row r="139" spans="1:7" s="2" customFormat="1" ht="12" customHeight="1">
      <c r="A139" s="57" t="s">
        <v>110</v>
      </c>
      <c r="B139" s="61" t="s">
        <v>89</v>
      </c>
      <c r="C139" s="59">
        <v>18085</v>
      </c>
      <c r="D139" s="47">
        <f aca="true" t="shared" si="18" ref="D139:D144">C139*0.9</f>
        <v>16276.5</v>
      </c>
      <c r="E139" s="47">
        <f aca="true" t="shared" si="19" ref="E139:E144">C139*0.85</f>
        <v>15372.25</v>
      </c>
      <c r="F139" s="8"/>
      <c r="G139"/>
    </row>
    <row r="140" spans="1:7" s="2" customFormat="1" ht="10.5" customHeight="1">
      <c r="A140" s="57" t="s">
        <v>111</v>
      </c>
      <c r="B140" s="61" t="s">
        <v>90</v>
      </c>
      <c r="C140" s="59">
        <v>16800</v>
      </c>
      <c r="D140" s="47">
        <f t="shared" si="18"/>
        <v>15120</v>
      </c>
      <c r="E140" s="47">
        <f t="shared" si="19"/>
        <v>14280</v>
      </c>
      <c r="F140" s="5"/>
      <c r="G140"/>
    </row>
    <row r="141" spans="1:7" s="2" customFormat="1" ht="12" customHeight="1">
      <c r="A141" s="57" t="s">
        <v>112</v>
      </c>
      <c r="B141" s="61" t="s">
        <v>91</v>
      </c>
      <c r="C141" s="59">
        <v>15035</v>
      </c>
      <c r="D141" s="47">
        <f t="shared" si="18"/>
        <v>13531.5</v>
      </c>
      <c r="E141" s="47">
        <f t="shared" si="19"/>
        <v>12779.75</v>
      </c>
      <c r="F141" s="12"/>
      <c r="G141"/>
    </row>
    <row r="142" spans="1:7" s="2" customFormat="1" ht="12" customHeight="1">
      <c r="A142" s="57" t="s">
        <v>113</v>
      </c>
      <c r="B142" s="61" t="s">
        <v>92</v>
      </c>
      <c r="C142" s="59">
        <v>14290</v>
      </c>
      <c r="D142" s="47">
        <f t="shared" si="18"/>
        <v>12861</v>
      </c>
      <c r="E142" s="47">
        <f t="shared" si="19"/>
        <v>12146.5</v>
      </c>
      <c r="F142" s="12"/>
      <c r="G142"/>
    </row>
    <row r="143" spans="1:7" s="2" customFormat="1" ht="12" customHeight="1">
      <c r="A143" s="57" t="s">
        <v>114</v>
      </c>
      <c r="B143" s="61" t="s">
        <v>93</v>
      </c>
      <c r="C143" s="59">
        <v>13545</v>
      </c>
      <c r="D143" s="47">
        <f t="shared" si="18"/>
        <v>12190.5</v>
      </c>
      <c r="E143" s="47">
        <f t="shared" si="19"/>
        <v>11513.25</v>
      </c>
      <c r="F143" s="12"/>
      <c r="G143"/>
    </row>
    <row r="144" spans="1:7" s="2" customFormat="1" ht="12" customHeight="1">
      <c r="A144" s="57" t="s">
        <v>115</v>
      </c>
      <c r="B144" s="61" t="s">
        <v>94</v>
      </c>
      <c r="C144" s="59">
        <v>13005</v>
      </c>
      <c r="D144" s="47">
        <f t="shared" si="18"/>
        <v>11704.5</v>
      </c>
      <c r="E144" s="47">
        <f t="shared" si="19"/>
        <v>11054.25</v>
      </c>
      <c r="F144" s="7"/>
      <c r="G144"/>
    </row>
    <row r="145" spans="1:7" s="2" customFormat="1" ht="12" customHeight="1">
      <c r="A145" s="106" t="s">
        <v>125</v>
      </c>
      <c r="B145" s="107"/>
      <c r="C145" s="107"/>
      <c r="D145" s="107"/>
      <c r="E145" s="107"/>
      <c r="F145" s="11"/>
      <c r="G145"/>
    </row>
    <row r="146" spans="1:7" s="2" customFormat="1" ht="12" customHeight="1">
      <c r="A146" s="60" t="s">
        <v>116</v>
      </c>
      <c r="B146" s="61" t="s">
        <v>83</v>
      </c>
      <c r="C146" s="59">
        <v>42218.4</v>
      </c>
      <c r="D146" s="47">
        <f aca="true" t="shared" si="20" ref="D146:D151">C146*0.9</f>
        <v>37996.560000000005</v>
      </c>
      <c r="E146" s="47">
        <f aca="true" t="shared" si="21" ref="E146:E151">C146*0.85</f>
        <v>35885.64</v>
      </c>
      <c r="F146" s="11"/>
      <c r="G146" s="87"/>
    </row>
    <row r="147" spans="1:7" s="2" customFormat="1" ht="12.75">
      <c r="A147" s="60" t="s">
        <v>117</v>
      </c>
      <c r="B147" s="61" t="s">
        <v>84</v>
      </c>
      <c r="C147" s="59">
        <v>40425</v>
      </c>
      <c r="D147" s="47">
        <f t="shared" si="20"/>
        <v>36382.5</v>
      </c>
      <c r="E147" s="47">
        <f t="shared" si="21"/>
        <v>34361.25</v>
      </c>
      <c r="F147" s="11"/>
      <c r="G147" s="87"/>
    </row>
    <row r="148" spans="1:7" s="2" customFormat="1" ht="12" customHeight="1">
      <c r="A148" s="57" t="s">
        <v>118</v>
      </c>
      <c r="B148" s="61" t="s">
        <v>85</v>
      </c>
      <c r="C148" s="59">
        <v>37440.9</v>
      </c>
      <c r="D148" s="47">
        <f t="shared" si="20"/>
        <v>33696.810000000005</v>
      </c>
      <c r="E148" s="47">
        <f t="shared" si="21"/>
        <v>31824.765</v>
      </c>
      <c r="F148" s="11"/>
      <c r="G148" s="87"/>
    </row>
    <row r="149" spans="1:7" s="2" customFormat="1" ht="12" customHeight="1">
      <c r="A149" s="57" t="s">
        <v>119</v>
      </c>
      <c r="B149" s="61" t="s">
        <v>86</v>
      </c>
      <c r="C149" s="59">
        <v>35490.4</v>
      </c>
      <c r="D149" s="47">
        <f t="shared" si="20"/>
        <v>31941.36</v>
      </c>
      <c r="E149" s="47">
        <f t="shared" si="21"/>
        <v>30166.84</v>
      </c>
      <c r="F149" s="11"/>
      <c r="G149" s="87"/>
    </row>
    <row r="150" spans="1:7" s="2" customFormat="1" ht="12" customHeight="1">
      <c r="A150" s="57" t="s">
        <v>120</v>
      </c>
      <c r="B150" s="61" t="s">
        <v>87</v>
      </c>
      <c r="C150" s="59">
        <v>34155.45</v>
      </c>
      <c r="D150" s="47">
        <f t="shared" si="20"/>
        <v>30739.905</v>
      </c>
      <c r="E150" s="47">
        <f t="shared" si="21"/>
        <v>29032.132499999996</v>
      </c>
      <c r="F150" s="11"/>
      <c r="G150" s="87"/>
    </row>
    <row r="151" spans="1:7" s="2" customFormat="1" ht="12" customHeight="1">
      <c r="A151" s="57" t="s">
        <v>121</v>
      </c>
      <c r="B151" s="61" t="s">
        <v>88</v>
      </c>
      <c r="C151" s="59">
        <v>32449</v>
      </c>
      <c r="D151" s="47">
        <f t="shared" si="20"/>
        <v>29204.100000000002</v>
      </c>
      <c r="E151" s="47">
        <f t="shared" si="21"/>
        <v>27581.649999999998</v>
      </c>
      <c r="F151" s="11"/>
      <c r="G151" s="87"/>
    </row>
    <row r="152" spans="1:6" s="2" customFormat="1" ht="12" customHeight="1">
      <c r="A152" s="94" t="s">
        <v>97</v>
      </c>
      <c r="B152" s="95"/>
      <c r="C152" s="95"/>
      <c r="D152" s="95"/>
      <c r="E152" s="95"/>
      <c r="F152" s="6"/>
    </row>
    <row r="153" spans="1:24" s="14" customFormat="1" ht="15" customHeight="1">
      <c r="A153" s="125" t="s">
        <v>98</v>
      </c>
      <c r="B153" s="126"/>
      <c r="C153" s="126"/>
      <c r="D153" s="126"/>
      <c r="E153" s="126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s="26" customFormat="1" ht="12.75">
      <c r="A154" s="57" t="s">
        <v>126</v>
      </c>
      <c r="B154" s="65" t="s">
        <v>99</v>
      </c>
      <c r="C154" s="34">
        <v>5000</v>
      </c>
      <c r="D154" s="67">
        <f>C154*0.7</f>
        <v>3500</v>
      </c>
      <c r="E154" s="67">
        <f>C154*0.65</f>
        <v>3250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6" s="2" customFormat="1" ht="12" customHeight="1">
      <c r="A155" s="94" t="s">
        <v>95</v>
      </c>
      <c r="B155" s="95"/>
      <c r="C155" s="95"/>
      <c r="D155" s="95"/>
      <c r="E155" s="95"/>
      <c r="F155" s="12"/>
    </row>
    <row r="156" spans="1:6" s="2" customFormat="1" ht="17.25" customHeight="1">
      <c r="A156" s="130" t="s">
        <v>53</v>
      </c>
      <c r="B156" s="131"/>
      <c r="C156" s="131"/>
      <c r="D156" s="131"/>
      <c r="E156" s="131"/>
      <c r="F156" s="12"/>
    </row>
    <row r="157" spans="1:6" s="2" customFormat="1" ht="12.75">
      <c r="A157" s="127" t="s">
        <v>66</v>
      </c>
      <c r="B157" s="127"/>
      <c r="C157" s="127"/>
      <c r="D157" s="127"/>
      <c r="E157" s="127"/>
      <c r="F157" s="12"/>
    </row>
    <row r="158" spans="1:6" s="2" customFormat="1" ht="26.25" customHeight="1">
      <c r="A158" s="127" t="s">
        <v>127</v>
      </c>
      <c r="B158" s="127"/>
      <c r="C158" s="127"/>
      <c r="D158" s="127"/>
      <c r="E158" s="127"/>
      <c r="F158" s="12"/>
    </row>
    <row r="159" spans="1:6" s="2" customFormat="1" ht="15" customHeight="1">
      <c r="A159" s="127" t="s">
        <v>54</v>
      </c>
      <c r="B159" s="127"/>
      <c r="C159" s="127"/>
      <c r="D159" s="127"/>
      <c r="E159" s="127"/>
      <c r="F159" s="12"/>
    </row>
    <row r="160" spans="1:6" s="2" customFormat="1" ht="25.5" customHeight="1">
      <c r="A160" s="127" t="s">
        <v>55</v>
      </c>
      <c r="B160" s="127"/>
      <c r="C160" s="127"/>
      <c r="D160" s="127"/>
      <c r="E160" s="127"/>
      <c r="F160" s="10"/>
    </row>
    <row r="161" spans="1:6" s="2" customFormat="1" ht="12" customHeight="1">
      <c r="A161" s="121" t="s">
        <v>149</v>
      </c>
      <c r="B161" s="122"/>
      <c r="C161" s="122"/>
      <c r="D161" s="122"/>
      <c r="E161" s="122"/>
      <c r="F161" s="10"/>
    </row>
    <row r="162" spans="1:5" ht="14.25" customHeight="1">
      <c r="A162" s="123" t="s">
        <v>68</v>
      </c>
      <c r="B162" s="124"/>
      <c r="C162" s="124"/>
      <c r="D162" s="124"/>
      <c r="E162" s="124"/>
    </row>
    <row r="163" spans="1:7" s="2" customFormat="1" ht="12" customHeight="1">
      <c r="A163" s="125" t="s">
        <v>69</v>
      </c>
      <c r="B163" s="126"/>
      <c r="C163" s="126"/>
      <c r="D163" s="126"/>
      <c r="E163" s="126"/>
      <c r="F163" s="3"/>
      <c r="G163" s="86"/>
    </row>
    <row r="164" spans="1:7" s="16" customFormat="1" ht="12" customHeight="1">
      <c r="A164" s="44" t="s">
        <v>22</v>
      </c>
      <c r="B164" s="45" t="s">
        <v>299</v>
      </c>
      <c r="C164" s="67">
        <v>19748.5</v>
      </c>
      <c r="D164" s="67">
        <f>C164*0.7</f>
        <v>13823.949999999999</v>
      </c>
      <c r="E164" s="67">
        <f>C164*0.65</f>
        <v>12836.525</v>
      </c>
      <c r="F164" s="17"/>
      <c r="G164" s="86"/>
    </row>
    <row r="165" spans="1:7" s="2" customFormat="1" ht="12" customHeight="1">
      <c r="A165" s="53" t="s">
        <v>43</v>
      </c>
      <c r="B165" s="45" t="s">
        <v>300</v>
      </c>
      <c r="C165" s="67">
        <v>17920</v>
      </c>
      <c r="D165" s="68">
        <f>C165*0.9</f>
        <v>16128</v>
      </c>
      <c r="E165" s="68">
        <f>C165*0.85</f>
        <v>15232</v>
      </c>
      <c r="F165" s="3"/>
      <c r="G165" s="86"/>
    </row>
    <row r="166" spans="1:7" s="2" customFormat="1" ht="12" customHeight="1">
      <c r="A166" s="125" t="s">
        <v>135</v>
      </c>
      <c r="B166" s="126"/>
      <c r="C166" s="126"/>
      <c r="D166" s="126"/>
      <c r="E166" s="126"/>
      <c r="F166" s="3"/>
      <c r="G166" s="86"/>
    </row>
    <row r="167" spans="1:7" s="2" customFormat="1" ht="12" customHeight="1">
      <c r="A167" s="57" t="s">
        <v>23</v>
      </c>
      <c r="B167" s="45" t="s">
        <v>141</v>
      </c>
      <c r="C167" s="67">
        <v>12183</v>
      </c>
      <c r="D167" s="67">
        <f>C167*0.7</f>
        <v>8528.1</v>
      </c>
      <c r="E167" s="67">
        <f>C167*0.65</f>
        <v>7918.95</v>
      </c>
      <c r="F167" s="3"/>
      <c r="G167" s="86"/>
    </row>
    <row r="168" spans="1:7" s="2" customFormat="1" ht="12" customHeight="1">
      <c r="A168" s="53" t="s">
        <v>44</v>
      </c>
      <c r="B168" s="45" t="s">
        <v>142</v>
      </c>
      <c r="C168" s="67">
        <v>10816</v>
      </c>
      <c r="D168" s="68">
        <f>C168*0.9</f>
        <v>9734.4</v>
      </c>
      <c r="E168" s="68">
        <f>C168*0.85</f>
        <v>9193.6</v>
      </c>
      <c r="F168" s="3"/>
      <c r="G168" s="86"/>
    </row>
    <row r="169" spans="1:7" s="2" customFormat="1" ht="12" customHeight="1">
      <c r="A169" s="94" t="s">
        <v>134</v>
      </c>
      <c r="B169" s="95"/>
      <c r="C169" s="95"/>
      <c r="D169" s="95"/>
      <c r="E169" s="95"/>
      <c r="F169" s="6"/>
      <c r="G169" s="86"/>
    </row>
    <row r="170" spans="1:7" s="2" customFormat="1" ht="11.25" customHeight="1">
      <c r="A170" s="123" t="s">
        <v>146</v>
      </c>
      <c r="B170" s="124"/>
      <c r="C170" s="124"/>
      <c r="D170" s="124"/>
      <c r="E170" s="124"/>
      <c r="F170" s="10"/>
      <c r="G170" s="86"/>
    </row>
    <row r="171" spans="1:7" s="2" customFormat="1" ht="22.5" customHeight="1">
      <c r="A171" s="94" t="s">
        <v>147</v>
      </c>
      <c r="B171" s="95"/>
      <c r="C171" s="95"/>
      <c r="D171" s="95"/>
      <c r="E171" s="95"/>
      <c r="F171" s="9"/>
      <c r="G171" s="86"/>
    </row>
    <row r="172" spans="1:7" s="2" customFormat="1" ht="12" customHeight="1">
      <c r="A172" s="125" t="s">
        <v>69</v>
      </c>
      <c r="B172" s="126"/>
      <c r="C172" s="126"/>
      <c r="D172" s="126"/>
      <c r="E172" s="126"/>
      <c r="F172" s="3"/>
      <c r="G172" s="86"/>
    </row>
    <row r="173" spans="1:7" s="2" customFormat="1" ht="12" customHeight="1">
      <c r="A173" s="106" t="s">
        <v>24</v>
      </c>
      <c r="B173" s="107"/>
      <c r="C173" s="107"/>
      <c r="D173" s="107"/>
      <c r="E173" s="107"/>
      <c r="F173" s="3"/>
      <c r="G173" s="86"/>
    </row>
    <row r="174" spans="1:7" s="2" customFormat="1" ht="12" customHeight="1">
      <c r="A174" s="53" t="s">
        <v>25</v>
      </c>
      <c r="B174" s="61" t="s">
        <v>47</v>
      </c>
      <c r="C174" s="67">
        <v>57888</v>
      </c>
      <c r="D174" s="67">
        <f aca="true" t="shared" si="22" ref="D174:D179">C174*0.9</f>
        <v>52099.200000000004</v>
      </c>
      <c r="E174" s="67">
        <f aca="true" t="shared" si="23" ref="E174:E179">C174*0.85</f>
        <v>49204.799999999996</v>
      </c>
      <c r="F174" s="3"/>
      <c r="G174" s="86"/>
    </row>
    <row r="175" spans="1:7" s="2" customFormat="1" ht="12" customHeight="1">
      <c r="A175" s="53" t="s">
        <v>26</v>
      </c>
      <c r="B175" s="61" t="s">
        <v>46</v>
      </c>
      <c r="C175" s="67">
        <v>91123.2</v>
      </c>
      <c r="D175" s="67">
        <f t="shared" si="22"/>
        <v>82010.88</v>
      </c>
      <c r="E175" s="67">
        <f t="shared" si="23"/>
        <v>77454.72</v>
      </c>
      <c r="F175" s="3"/>
      <c r="G175" s="86"/>
    </row>
    <row r="176" spans="1:7" s="2" customFormat="1" ht="12" customHeight="1">
      <c r="A176" s="53" t="s">
        <v>27</v>
      </c>
      <c r="B176" s="61" t="s">
        <v>56</v>
      </c>
      <c r="C176" s="67">
        <v>17708.8</v>
      </c>
      <c r="D176" s="67">
        <f t="shared" si="22"/>
        <v>15937.92</v>
      </c>
      <c r="E176" s="67">
        <f t="shared" si="23"/>
        <v>15052.48</v>
      </c>
      <c r="F176" s="3"/>
      <c r="G176" s="86"/>
    </row>
    <row r="177" spans="1:7" s="2" customFormat="1" ht="12" customHeight="1">
      <c r="A177" s="53" t="s">
        <v>28</v>
      </c>
      <c r="B177" s="61" t="s">
        <v>36</v>
      </c>
      <c r="C177" s="67">
        <v>16998.4</v>
      </c>
      <c r="D177" s="67">
        <f t="shared" si="22"/>
        <v>15298.560000000001</v>
      </c>
      <c r="E177" s="67">
        <f t="shared" si="23"/>
        <v>14448.640000000001</v>
      </c>
      <c r="F177" s="3"/>
      <c r="G177" s="86"/>
    </row>
    <row r="178" spans="1:23" s="14" customFormat="1" ht="13.5" customHeight="1">
      <c r="A178" s="53" t="s">
        <v>29</v>
      </c>
      <c r="B178" s="61" t="s">
        <v>37</v>
      </c>
      <c r="C178" s="67">
        <v>16320</v>
      </c>
      <c r="D178" s="67">
        <f t="shared" si="22"/>
        <v>14688</v>
      </c>
      <c r="E178" s="67">
        <f t="shared" si="23"/>
        <v>13872</v>
      </c>
      <c r="G178" s="86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7" s="2" customFormat="1" ht="12" customHeight="1">
      <c r="A179" s="53" t="s">
        <v>30</v>
      </c>
      <c r="B179" s="61" t="s">
        <v>38</v>
      </c>
      <c r="C179" s="67">
        <v>15641.6</v>
      </c>
      <c r="D179" s="67">
        <f t="shared" si="22"/>
        <v>14077.44</v>
      </c>
      <c r="E179" s="67">
        <f t="shared" si="23"/>
        <v>13295.36</v>
      </c>
      <c r="F179" s="12"/>
      <c r="G179" s="86"/>
    </row>
    <row r="180" spans="1:7" s="2" customFormat="1" ht="12" customHeight="1">
      <c r="A180" s="106" t="s">
        <v>305</v>
      </c>
      <c r="B180" s="107"/>
      <c r="C180" s="107"/>
      <c r="D180" s="107"/>
      <c r="E180" s="107"/>
      <c r="F180" s="12"/>
      <c r="G180" s="86"/>
    </row>
    <row r="181" spans="1:7" s="2" customFormat="1" ht="12" customHeight="1">
      <c r="A181" s="53" t="s">
        <v>302</v>
      </c>
      <c r="B181" s="61" t="s">
        <v>306</v>
      </c>
      <c r="C181" s="132" t="s">
        <v>303</v>
      </c>
      <c r="D181" s="132"/>
      <c r="E181" s="132"/>
      <c r="F181" s="12"/>
      <c r="G181" s="86"/>
    </row>
    <row r="182" spans="1:7" s="2" customFormat="1" ht="12" customHeight="1">
      <c r="A182" s="125" t="s">
        <v>135</v>
      </c>
      <c r="B182" s="126"/>
      <c r="C182" s="126"/>
      <c r="D182" s="126"/>
      <c r="E182" s="126"/>
      <c r="F182" s="3"/>
      <c r="G182" s="86"/>
    </row>
    <row r="183" spans="1:7" s="2" customFormat="1" ht="11.25" customHeight="1">
      <c r="A183" s="106" t="s">
        <v>136</v>
      </c>
      <c r="B183" s="107"/>
      <c r="C183" s="107"/>
      <c r="D183" s="107"/>
      <c r="E183" s="107"/>
      <c r="F183" s="12"/>
      <c r="G183" s="86"/>
    </row>
    <row r="184" spans="1:7" s="2" customFormat="1" ht="11.25" customHeight="1">
      <c r="A184" s="53" t="s">
        <v>31</v>
      </c>
      <c r="B184" s="61" t="s">
        <v>57</v>
      </c>
      <c r="C184" s="67">
        <v>10880</v>
      </c>
      <c r="D184" s="67">
        <f>C184*0.9</f>
        <v>9792</v>
      </c>
      <c r="E184" s="67">
        <f>C184*0.85</f>
        <v>9248</v>
      </c>
      <c r="F184" s="8"/>
      <c r="G184" s="86"/>
    </row>
    <row r="185" spans="1:7" s="2" customFormat="1" ht="11.25" customHeight="1">
      <c r="A185" s="53" t="s">
        <v>32</v>
      </c>
      <c r="B185" s="61" t="s">
        <v>39</v>
      </c>
      <c r="C185" s="67">
        <v>10470.4</v>
      </c>
      <c r="D185" s="67">
        <f>C185*0.9</f>
        <v>9423.36</v>
      </c>
      <c r="E185" s="67">
        <f>C185*0.85</f>
        <v>8899.84</v>
      </c>
      <c r="F185" s="10"/>
      <c r="G185" s="86"/>
    </row>
    <row r="186" spans="1:7" s="2" customFormat="1" ht="11.25" customHeight="1">
      <c r="A186" s="53" t="s">
        <v>33</v>
      </c>
      <c r="B186" s="61" t="s">
        <v>40</v>
      </c>
      <c r="C186" s="67">
        <v>10067.2</v>
      </c>
      <c r="D186" s="67">
        <f>C186*0.9</f>
        <v>9060.480000000001</v>
      </c>
      <c r="E186" s="67">
        <f>C186*0.85</f>
        <v>8557.12</v>
      </c>
      <c r="F186" s="10"/>
      <c r="G186" s="86"/>
    </row>
    <row r="187" spans="1:7" s="16" customFormat="1" ht="12" customHeight="1">
      <c r="A187" s="53" t="s">
        <v>34</v>
      </c>
      <c r="B187" s="61" t="s">
        <v>41</v>
      </c>
      <c r="C187" s="67">
        <v>9657.6</v>
      </c>
      <c r="D187" s="67">
        <f>C187*0.9</f>
        <v>8691.84</v>
      </c>
      <c r="E187" s="67">
        <f>C187*0.85</f>
        <v>8208.960000000001</v>
      </c>
      <c r="F187" s="17"/>
      <c r="G187" s="86"/>
    </row>
    <row r="188" spans="1:7" s="2" customFormat="1" ht="12" customHeight="1">
      <c r="A188" s="53" t="s">
        <v>35</v>
      </c>
      <c r="B188" s="61" t="s">
        <v>42</v>
      </c>
      <c r="C188" s="67">
        <v>9248</v>
      </c>
      <c r="D188" s="67">
        <f>C188*0.9</f>
        <v>8323.2</v>
      </c>
      <c r="E188" s="67">
        <f>C188*0.85</f>
        <v>7860.8</v>
      </c>
      <c r="F188" s="4"/>
      <c r="G188" s="86"/>
    </row>
    <row r="189" spans="1:7" s="2" customFormat="1" ht="12" customHeight="1">
      <c r="A189" s="94" t="s">
        <v>134</v>
      </c>
      <c r="B189" s="95"/>
      <c r="C189" s="95"/>
      <c r="D189" s="95"/>
      <c r="E189" s="95"/>
      <c r="F189" s="6"/>
      <c r="G189" s="86"/>
    </row>
    <row r="190" spans="1:24" s="14" customFormat="1" ht="15" customHeight="1">
      <c r="A190" s="125" t="s">
        <v>138</v>
      </c>
      <c r="B190" s="126"/>
      <c r="C190" s="126"/>
      <c r="D190" s="126"/>
      <c r="E190" s="126"/>
      <c r="G190" s="88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7" s="2" customFormat="1" ht="12.75">
      <c r="A191" s="57" t="s">
        <v>45</v>
      </c>
      <c r="B191" s="45" t="s">
        <v>144</v>
      </c>
      <c r="C191" s="67">
        <v>5000</v>
      </c>
      <c r="D191" s="67">
        <f>C191*0.7</f>
        <v>3500</v>
      </c>
      <c r="E191" s="67">
        <f>C191*0.65</f>
        <v>3250</v>
      </c>
      <c r="F191" s="3"/>
      <c r="G191" s="86"/>
    </row>
    <row r="192" spans="1:7" s="2" customFormat="1" ht="12" customHeight="1">
      <c r="A192" s="94" t="s">
        <v>139</v>
      </c>
      <c r="B192" s="95"/>
      <c r="C192" s="95"/>
      <c r="D192" s="95"/>
      <c r="E192" s="95"/>
      <c r="F192" s="12"/>
      <c r="G192" s="86"/>
    </row>
    <row r="193" spans="1:6" s="2" customFormat="1" ht="15.75" customHeight="1">
      <c r="A193" s="130" t="s">
        <v>53</v>
      </c>
      <c r="B193" s="131"/>
      <c r="C193" s="131"/>
      <c r="D193" s="131"/>
      <c r="E193" s="131"/>
      <c r="F193" s="3"/>
    </row>
    <row r="194" spans="1:6" s="2" customFormat="1" ht="12.75">
      <c r="A194" s="127" t="s">
        <v>137</v>
      </c>
      <c r="B194" s="127"/>
      <c r="C194" s="127"/>
      <c r="D194" s="127"/>
      <c r="E194" s="127"/>
      <c r="F194" s="12"/>
    </row>
    <row r="195" spans="1:6" s="2" customFormat="1" ht="26.25" customHeight="1">
      <c r="A195" s="127" t="s">
        <v>127</v>
      </c>
      <c r="B195" s="127"/>
      <c r="C195" s="127"/>
      <c r="D195" s="127"/>
      <c r="E195" s="127"/>
      <c r="F195" s="12"/>
    </row>
    <row r="196" spans="1:6" s="2" customFormat="1" ht="15" customHeight="1">
      <c r="A196" s="127" t="s">
        <v>54</v>
      </c>
      <c r="B196" s="127"/>
      <c r="C196" s="127"/>
      <c r="D196" s="127"/>
      <c r="E196" s="127"/>
      <c r="F196" s="12"/>
    </row>
    <row r="197" spans="1:6" s="2" customFormat="1" ht="28.5" customHeight="1">
      <c r="A197" s="135" t="s">
        <v>304</v>
      </c>
      <c r="B197" s="136"/>
      <c r="C197" s="136"/>
      <c r="D197" s="136"/>
      <c r="E197" s="136"/>
      <c r="F197" s="12"/>
    </row>
    <row r="198" spans="1:6" s="2" customFormat="1" ht="12.75">
      <c r="A198" s="133" t="s">
        <v>312</v>
      </c>
      <c r="B198" s="134"/>
      <c r="C198" s="122"/>
      <c r="D198" s="122"/>
      <c r="E198" s="122"/>
      <c r="F198" s="12"/>
    </row>
    <row r="199" spans="1:6" s="2" customFormat="1" ht="12.75">
      <c r="A199" s="84" t="s">
        <v>313</v>
      </c>
      <c r="B199" s="85" t="s">
        <v>314</v>
      </c>
      <c r="C199" s="83">
        <v>92000</v>
      </c>
      <c r="D199" s="67">
        <f>C199*0.9</f>
        <v>82800</v>
      </c>
      <c r="E199" s="67">
        <f>C199*0.85</f>
        <v>78200</v>
      </c>
      <c r="F199" s="12"/>
    </row>
    <row r="200" spans="1:6" s="2" customFormat="1" ht="12" customHeight="1">
      <c r="A200" s="138" t="s">
        <v>21</v>
      </c>
      <c r="B200" s="139"/>
      <c r="C200" s="122"/>
      <c r="D200" s="122"/>
      <c r="E200" s="122"/>
      <c r="F200" s="4"/>
    </row>
    <row r="201" spans="1:6" s="2" customFormat="1" ht="13.5" customHeight="1">
      <c r="A201" s="41" t="s">
        <v>18</v>
      </c>
      <c r="B201" s="44" t="s">
        <v>52</v>
      </c>
      <c r="C201" s="74">
        <v>9350</v>
      </c>
      <c r="D201" s="72">
        <f>$C201*0.9</f>
        <v>8415</v>
      </c>
      <c r="E201" s="72">
        <f>$C201*0.85</f>
        <v>7947.5</v>
      </c>
      <c r="F201" s="4"/>
    </row>
    <row r="202" spans="1:6" s="2" customFormat="1" ht="12" customHeight="1">
      <c r="A202" s="121" t="s">
        <v>6</v>
      </c>
      <c r="B202" s="122"/>
      <c r="C202" s="122"/>
      <c r="D202" s="122"/>
      <c r="E202" s="122"/>
      <c r="F202" s="4"/>
    </row>
    <row r="203" spans="1:6" s="2" customFormat="1" ht="12" customHeight="1">
      <c r="A203" s="137" t="s">
        <v>48</v>
      </c>
      <c r="B203" s="137"/>
      <c r="C203" s="143" t="s">
        <v>140</v>
      </c>
      <c r="D203" s="143"/>
      <c r="E203" s="143"/>
      <c r="F203" s="11"/>
    </row>
    <row r="204" spans="1:6" s="2" customFormat="1" ht="12" customHeight="1">
      <c r="A204" s="137" t="s">
        <v>49</v>
      </c>
      <c r="B204" s="137"/>
      <c r="C204" s="143" t="s">
        <v>140</v>
      </c>
      <c r="D204" s="143"/>
      <c r="E204" s="143"/>
      <c r="F204" s="11"/>
    </row>
    <row r="205" spans="1:6" s="2" customFormat="1" ht="13.5" customHeight="1">
      <c r="A205" s="137" t="s">
        <v>50</v>
      </c>
      <c r="B205" s="137"/>
      <c r="C205" s="143" t="s">
        <v>140</v>
      </c>
      <c r="D205" s="143"/>
      <c r="E205" s="143"/>
      <c r="F205" s="11"/>
    </row>
    <row r="206" spans="1:6" s="2" customFormat="1" ht="12" customHeight="1">
      <c r="A206" s="140" t="s">
        <v>58</v>
      </c>
      <c r="B206" s="140"/>
      <c r="C206" s="140"/>
      <c r="D206" s="140"/>
      <c r="E206" s="140"/>
      <c r="F206" s="11"/>
    </row>
    <row r="207" spans="1:6" s="2" customFormat="1" ht="12" customHeight="1">
      <c r="A207" s="141" t="s">
        <v>12</v>
      </c>
      <c r="B207" s="141"/>
      <c r="C207" s="141"/>
      <c r="D207" s="141"/>
      <c r="E207" s="141"/>
      <c r="F207" s="11"/>
    </row>
    <row r="208" spans="1:6" s="2" customFormat="1" ht="12" customHeight="1">
      <c r="A208" s="137" t="s">
        <v>13</v>
      </c>
      <c r="B208" s="137"/>
      <c r="C208" s="143" t="s">
        <v>140</v>
      </c>
      <c r="D208" s="143"/>
      <c r="E208" s="143"/>
      <c r="F208" s="11"/>
    </row>
    <row r="209" spans="1:5" ht="12.75" customHeight="1">
      <c r="A209" s="137" t="s">
        <v>14</v>
      </c>
      <c r="B209" s="137"/>
      <c r="C209" s="143" t="s">
        <v>140</v>
      </c>
      <c r="D209" s="143"/>
      <c r="E209" s="143"/>
    </row>
    <row r="210" spans="1:6" s="2" customFormat="1" ht="12" customHeight="1">
      <c r="A210" s="140" t="s">
        <v>58</v>
      </c>
      <c r="B210" s="140"/>
      <c r="C210" s="140"/>
      <c r="D210" s="140"/>
      <c r="E210" s="140"/>
      <c r="F210" s="11"/>
    </row>
    <row r="211" spans="1:5" ht="12.75" customHeight="1">
      <c r="A211" s="142" t="s">
        <v>20</v>
      </c>
      <c r="B211" s="142"/>
      <c r="C211" s="142"/>
      <c r="D211" s="142"/>
      <c r="E211" s="142"/>
    </row>
    <row r="212" spans="1:5" ht="12.75" customHeight="1">
      <c r="A212" s="142" t="s">
        <v>51</v>
      </c>
      <c r="B212" s="142"/>
      <c r="C212" s="142"/>
      <c r="D212" s="142"/>
      <c r="E212" s="142"/>
    </row>
  </sheetData>
  <sheetProtection/>
  <autoFilter ref="A2:E2"/>
  <mergeCells count="96">
    <mergeCell ref="A212:E212"/>
    <mergeCell ref="C203:E203"/>
    <mergeCell ref="C204:E204"/>
    <mergeCell ref="C205:E205"/>
    <mergeCell ref="C208:E208"/>
    <mergeCell ref="C209:E209"/>
    <mergeCell ref="A208:B208"/>
    <mergeCell ref="A210:E210"/>
    <mergeCell ref="A204:B204"/>
    <mergeCell ref="A211:E211"/>
    <mergeCell ref="A209:B209"/>
    <mergeCell ref="A200:E200"/>
    <mergeCell ref="A202:E202"/>
    <mergeCell ref="A206:E206"/>
    <mergeCell ref="A207:E207"/>
    <mergeCell ref="A205:B205"/>
    <mergeCell ref="A169:E169"/>
    <mergeCell ref="A198:E198"/>
    <mergeCell ref="A197:E197"/>
    <mergeCell ref="A195:E195"/>
    <mergeCell ref="A196:E196"/>
    <mergeCell ref="A203:B203"/>
    <mergeCell ref="A180:E180"/>
    <mergeCell ref="A182:E182"/>
    <mergeCell ref="A157:E157"/>
    <mergeCell ref="A190:E190"/>
    <mergeCell ref="A193:E193"/>
    <mergeCell ref="A194:E194"/>
    <mergeCell ref="A192:E192"/>
    <mergeCell ref="A145:E145"/>
    <mergeCell ref="A183:E183"/>
    <mergeCell ref="A189:E189"/>
    <mergeCell ref="C181:E181"/>
    <mergeCell ref="A166:E166"/>
    <mergeCell ref="A153:E153"/>
    <mergeCell ref="A171:E171"/>
    <mergeCell ref="A170:E170"/>
    <mergeCell ref="A172:E172"/>
    <mergeCell ref="A173:E173"/>
    <mergeCell ref="A138:E138"/>
    <mergeCell ref="A161:E161"/>
    <mergeCell ref="A163:E163"/>
    <mergeCell ref="A162:E162"/>
    <mergeCell ref="A156:E156"/>
    <mergeCell ref="A124:E124"/>
    <mergeCell ref="A123:E123"/>
    <mergeCell ref="A158:E158"/>
    <mergeCell ref="A155:E155"/>
    <mergeCell ref="A159:E159"/>
    <mergeCell ref="A160:E160"/>
    <mergeCell ref="A137:E137"/>
    <mergeCell ref="A125:E125"/>
    <mergeCell ref="A132:E132"/>
    <mergeCell ref="A152:E152"/>
    <mergeCell ref="A102:E102"/>
    <mergeCell ref="A103:E103"/>
    <mergeCell ref="A122:E122"/>
    <mergeCell ref="A121:E121"/>
    <mergeCell ref="A104:E104"/>
    <mergeCell ref="A110:E110"/>
    <mergeCell ref="A117:E117"/>
    <mergeCell ref="A119:E119"/>
    <mergeCell ref="A120:E120"/>
    <mergeCell ref="A118:E118"/>
    <mergeCell ref="A77:E77"/>
    <mergeCell ref="A93:E93"/>
    <mergeCell ref="A78:E78"/>
    <mergeCell ref="A86:E86"/>
    <mergeCell ref="A94:E94"/>
    <mergeCell ref="C99:E101"/>
    <mergeCell ref="A95:E95"/>
    <mergeCell ref="A96:E96"/>
    <mergeCell ref="A97:E97"/>
    <mergeCell ref="A98:E98"/>
    <mergeCell ref="A43:E43"/>
    <mergeCell ref="A52:E52"/>
    <mergeCell ref="A59:E59"/>
    <mergeCell ref="A76:E76"/>
    <mergeCell ref="A60:E60"/>
    <mergeCell ref="A68:E68"/>
    <mergeCell ref="A5:E5"/>
    <mergeCell ref="A26:E26"/>
    <mergeCell ref="A22:E22"/>
    <mergeCell ref="A25:E25"/>
    <mergeCell ref="A27:E27"/>
    <mergeCell ref="A36:E36"/>
    <mergeCell ref="A21:E21"/>
    <mergeCell ref="C1:E1"/>
    <mergeCell ref="A3:E3"/>
    <mergeCell ref="A16:E16"/>
    <mergeCell ref="A19:E19"/>
    <mergeCell ref="A15:E15"/>
    <mergeCell ref="A20:E20"/>
    <mergeCell ref="A1:A2"/>
    <mergeCell ref="B1:B2"/>
    <mergeCell ref="A4:E4"/>
  </mergeCells>
  <printOptions/>
  <pageMargins left="0.3937007874015748" right="0.2755905511811024" top="0.5511811023622047" bottom="0" header="0.15748031496062992" footer="0"/>
  <pageSetup fitToHeight="2" fitToWidth="1" horizontalDpi="600" verticalDpi="600" orientation="portrait" paperSize="9" scale="50" r:id="rId2"/>
  <headerFooter alignWithMargins="0">
    <oddHeader>&amp;C&amp;8Приложение к приказу N PL_15_10_2015&amp;K000000
Прайс-лист компании ABBYY для партнеров
тел.: (495) 783-37-00; сайт: www.ABBYY.ru&amp;R&amp;8Действителен с 15.10.2015</oddHeader>
  </headerFooter>
  <rowBreaks count="1" manualBreakCount="1">
    <brk id="97" max="255" man="1"/>
  </rowBreaks>
  <ignoredErrors>
    <ignoredError sqref="D165:E165 D168:E16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"Аби", www.ABBYY.ru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для реселлеров</dc:title>
  <dc:subject/>
  <dc:creator>ООО "Аби"</dc:creator>
  <cp:keywords/>
  <dc:description>Lingvo, FineReader, PDF Transformer</dc:description>
  <cp:lastModifiedBy>Logist</cp:lastModifiedBy>
  <cp:lastPrinted>2014-07-01T09:00:08Z</cp:lastPrinted>
  <dcterms:created xsi:type="dcterms:W3CDTF">1996-10-14T23:33:28Z</dcterms:created>
  <dcterms:modified xsi:type="dcterms:W3CDTF">2015-10-02T10:25:41Z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0x010100548AE8E5066F764AA26DA854E66A9BF1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